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\\Ad.csbsju.edu\homedir$\STAFF\B\BBOSTROM\My Documents\Wellspring\Marathon 2022\8. Valuation\"/>
    </mc:Choice>
  </mc:AlternateContent>
  <xr:revisionPtr revIDLastSave="0" documentId="8_{3C254283-1CCA-4670-A993-5A17D53BA6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uideline Co" sheetId="4" r:id="rId1"/>
    <sheet name="DCF" sheetId="6" r:id="rId2"/>
    <sheet name="WACC" sheetId="8" r:id="rId3"/>
    <sheet name="Summary" sheetId="7" r:id="rId4"/>
  </sheets>
  <calcPr calcId="191029" iterate="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8" l="1"/>
  <c r="A3" i="7" s="1"/>
  <c r="E36" i="6"/>
  <c r="E32" i="6"/>
  <c r="E33" i="6"/>
  <c r="E31" i="6"/>
  <c r="E28" i="6"/>
  <c r="E29" i="6"/>
  <c r="E23" i="6"/>
  <c r="E17" i="6"/>
  <c r="E8" i="6"/>
  <c r="E10" i="6"/>
  <c r="E13" i="6" s="1"/>
  <c r="F6" i="6"/>
  <c r="G6" i="6" s="1"/>
  <c r="H6" i="6" s="1"/>
  <c r="I6" i="6" s="1"/>
  <c r="J6" i="6" s="1"/>
  <c r="E6" i="6"/>
  <c r="D6" i="6"/>
  <c r="C6" i="6"/>
  <c r="A3" i="6"/>
  <c r="E11" i="6" l="1"/>
  <c r="E14" i="6"/>
  <c r="E19" i="6"/>
  <c r="F50" i="6"/>
  <c r="F51" i="6" s="1"/>
  <c r="F48" i="6"/>
  <c r="D23" i="6"/>
  <c r="C23" i="6"/>
  <c r="B23" i="6"/>
  <c r="B31" i="6"/>
  <c r="D10" i="6"/>
  <c r="B10" i="6"/>
  <c r="C10" i="6"/>
  <c r="E20" i="6" l="1"/>
  <c r="E22" i="6"/>
  <c r="E25" i="6" s="1"/>
  <c r="B36" i="6"/>
  <c r="C36" i="6"/>
  <c r="C31" i="6"/>
  <c r="D31" i="6"/>
  <c r="C13" i="6"/>
  <c r="B32" i="6"/>
  <c r="D28" i="6"/>
  <c r="C28" i="6"/>
  <c r="C29" i="6" s="1"/>
  <c r="B28" i="6"/>
  <c r="B29" i="6" s="1"/>
  <c r="C17" i="6"/>
  <c r="B17" i="6"/>
  <c r="C8" i="6"/>
  <c r="E26" i="6" l="1"/>
  <c r="E38" i="6"/>
  <c r="E39" i="6" s="1"/>
  <c r="D33" i="6"/>
  <c r="C11" i="6"/>
  <c r="C14" i="6"/>
  <c r="C19" i="6"/>
  <c r="C22" i="6" s="1"/>
  <c r="B13" i="6"/>
  <c r="B11" i="6"/>
  <c r="C33" i="6"/>
  <c r="C32" i="6"/>
  <c r="C20" i="6" l="1"/>
  <c r="C25" i="6"/>
  <c r="B14" i="6"/>
  <c r="B19" i="6"/>
  <c r="B22" i="6" s="1"/>
  <c r="B25" i="6" l="1"/>
  <c r="B26" i="6" s="1"/>
  <c r="B20" i="6"/>
  <c r="C26" i="6"/>
  <c r="C38" i="6"/>
  <c r="C39" i="6" s="1"/>
  <c r="D11" i="6" l="1"/>
  <c r="D29" i="6" l="1"/>
  <c r="D17" i="6"/>
  <c r="D13" i="6"/>
  <c r="D36" i="6"/>
  <c r="D32" i="6"/>
  <c r="D8" i="6"/>
  <c r="D14" i="6" l="1"/>
  <c r="D19" i="6"/>
  <c r="D20" i="6" l="1"/>
  <c r="D22" i="6"/>
  <c r="D25" i="6" s="1"/>
  <c r="D38" i="6" l="1"/>
  <c r="D39" i="6" s="1"/>
  <c r="D26" i="6"/>
</calcChain>
</file>

<file path=xl/sharedStrings.xml><?xml version="1.0" encoding="utf-8"?>
<sst xmlns="http://schemas.openxmlformats.org/spreadsheetml/2006/main" count="101" uniqueCount="84">
  <si>
    <t>Market Cap</t>
  </si>
  <si>
    <t>Median</t>
  </si>
  <si>
    <t>EBITDA</t>
  </si>
  <si>
    <t>Enterprise Value</t>
  </si>
  <si>
    <t>EBITDA Multiple</t>
  </si>
  <si>
    <t>Control Premium</t>
  </si>
  <si>
    <t>Adjusted Median</t>
  </si>
  <si>
    <t xml:space="preserve"> </t>
  </si>
  <si>
    <t>Average</t>
  </si>
  <si>
    <t>Terminal</t>
  </si>
  <si>
    <t>Sales</t>
  </si>
  <si>
    <t>% Growth</t>
  </si>
  <si>
    <t>Op Exp, excluding depr/amort</t>
  </si>
  <si>
    <t>Exp Efficiency</t>
  </si>
  <si>
    <t>% of sales</t>
  </si>
  <si>
    <t>Depreciation/Amortization</t>
  </si>
  <si>
    <t>EBIT</t>
  </si>
  <si>
    <t>Income Taxes</t>
  </si>
  <si>
    <t>% of EBIT</t>
  </si>
  <si>
    <t>NOPAT</t>
  </si>
  <si>
    <t>Addback Depreciation</t>
  </si>
  <si>
    <t>Working Capital (excluding cash and st debt)</t>
  </si>
  <si>
    <t>Change in Working Capital</t>
  </si>
  <si>
    <t>Capital expenditures</t>
  </si>
  <si>
    <t>Free cash flows</t>
  </si>
  <si>
    <t>Mid-Year Factor</t>
  </si>
  <si>
    <t>PV Factor</t>
  </si>
  <si>
    <t>PV</t>
  </si>
  <si>
    <t>Total of PV</t>
  </si>
  <si>
    <t>Terminal Value</t>
  </si>
  <si>
    <t>Operating (Enterprise) Value</t>
  </si>
  <si>
    <t>WACC</t>
  </si>
  <si>
    <t>TTM</t>
  </si>
  <si>
    <t>Revenue (TTM)</t>
  </si>
  <si>
    <t>Op Income excluding non-recurring items (TTM)</t>
  </si>
  <si>
    <t>Depr/Amort (TTM)</t>
  </si>
  <si>
    <t>HB Fuller</t>
  </si>
  <si>
    <t>RPM</t>
  </si>
  <si>
    <t>RPM International</t>
  </si>
  <si>
    <t>DD</t>
  </si>
  <si>
    <t>DowDuPont</t>
  </si>
  <si>
    <t>HUN</t>
  </si>
  <si>
    <t>Huntsman</t>
  </si>
  <si>
    <t>Avient</t>
  </si>
  <si>
    <t>AVNT</t>
  </si>
  <si>
    <t>3M</t>
  </si>
  <si>
    <t>MMM</t>
  </si>
  <si>
    <t>Expense Efficiency</t>
  </si>
  <si>
    <t>Percent by which average exceeds (is less than) market cap</t>
  </si>
  <si>
    <t>EBITDA %</t>
  </si>
  <si>
    <t>Borrowing Rate</t>
  </si>
  <si>
    <t>Tax Rate</t>
  </si>
  <si>
    <t>Risk Free Rate</t>
  </si>
  <si>
    <t>Market Risk Premium</t>
  </si>
  <si>
    <t>Beta</t>
  </si>
  <si>
    <t>Small stock premium</t>
  </si>
  <si>
    <t>Company specific risk premium</t>
  </si>
  <si>
    <t>Weight of Debt</t>
  </si>
  <si>
    <t>Weight of Equity</t>
  </si>
  <si>
    <t>Cost of Debt</t>
  </si>
  <si>
    <t>Cost of Equity</t>
  </si>
  <si>
    <t>Amount of Debt</t>
  </si>
  <si>
    <t>Total Capital</t>
  </si>
  <si>
    <t>Comparable Co</t>
  </si>
  <si>
    <t>Comparable Co Ticker</t>
  </si>
  <si>
    <t>Cash (include Cash equivalents, ST Investments, and other non-operating assets) from most recent quarter</t>
  </si>
  <si>
    <t>Debt (use Current and Long-Term and any non-operating liabilities) from most recent quarter</t>
  </si>
  <si>
    <t>Revenue Multiple</t>
  </si>
  <si>
    <t>Selected Median</t>
  </si>
  <si>
    <t>Sales Growth</t>
  </si>
  <si>
    <t>Estimated Operating (Enterprise) Value</t>
  </si>
  <si>
    <t>Guideline Company - Enterprise Value</t>
  </si>
  <si>
    <t>DCF - Enterprise Value</t>
  </si>
  <si>
    <t>Average - Enterprise Value</t>
  </si>
  <si>
    <t>Add Cash</t>
  </si>
  <si>
    <t>Less Debt</t>
  </si>
  <si>
    <t>Estimated Market Value</t>
  </si>
  <si>
    <t>Valuation Summary</t>
  </si>
  <si>
    <t>Weighted Average Cost of Capital (WACC)</t>
  </si>
  <si>
    <t>Discounted Cash Flows Valuation</t>
  </si>
  <si>
    <t>In thousands of USD</t>
  </si>
  <si>
    <t>Guideline Company Valuation</t>
  </si>
  <si>
    <t>As of Nov 30, 2021</t>
  </si>
  <si>
    <t>Company Amounts (TTM)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</si>
</sst>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_-;\-* #,##0_-;_-* &quot;-&quot;??_-;_-@_-"/>
    <numFmt numFmtId="167" formatCode="_(* #,##0.0000_);_(* \(#,##0.0000\);_(* &quot;-&quot;??_);_(@_)"/>
    <numFmt numFmtId="168" formatCode="_(* #,##0.00000_);_(* \(#,##0.0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64" fontId="0" fillId="2" borderId="0" xfId="1" applyNumberFormat="1" applyFont="1" applyFill="1"/>
    <xf numFmtId="43" fontId="0" fillId="0" borderId="0" xfId="1" applyFont="1" applyFill="1"/>
    <xf numFmtId="164" fontId="0" fillId="0" borderId="0" xfId="1" applyNumberFormat="1" applyFont="1" applyFill="1"/>
    <xf numFmtId="165" fontId="0" fillId="0" borderId="0" xfId="10" applyNumberFormat="1" applyFont="1" applyFill="1"/>
    <xf numFmtId="164" fontId="0" fillId="0" borderId="0" xfId="1" applyNumberFormat="1" applyFont="1" applyFill="1" applyAlignment="1"/>
    <xf numFmtId="167" fontId="0" fillId="0" borderId="0" xfId="1" applyNumberFormat="1" applyFont="1" applyFill="1"/>
    <xf numFmtId="9" fontId="0" fillId="0" borderId="0" xfId="0" applyNumberFormat="1"/>
    <xf numFmtId="10" fontId="0" fillId="0" borderId="0" xfId="10" applyNumberFormat="1" applyFont="1" applyFill="1"/>
    <xf numFmtId="164" fontId="0" fillId="0" borderId="0" xfId="1" applyNumberFormat="1" applyFont="1"/>
    <xf numFmtId="9" fontId="0" fillId="0" borderId="0" xfId="10" applyFont="1"/>
    <xf numFmtId="165" fontId="0" fillId="0" borderId="0" xfId="10" applyNumberFormat="1" applyFont="1"/>
    <xf numFmtId="9" fontId="0" fillId="2" borderId="0" xfId="1" applyNumberFormat="1" applyFont="1" applyFill="1"/>
    <xf numFmtId="0" fontId="4" fillId="0" borderId="0" xfId="0" applyFont="1" applyFill="1" applyAlignment="1">
      <alignment horizontal="center"/>
    </xf>
    <xf numFmtId="165" fontId="0" fillId="2" borderId="0" xfId="10" applyNumberFormat="1" applyFont="1" applyFill="1"/>
    <xf numFmtId="165" fontId="0" fillId="2" borderId="0" xfId="0" applyNumberFormat="1" applyFill="1"/>
    <xf numFmtId="10" fontId="0" fillId="2" borderId="0" xfId="0" applyNumberFormat="1" applyFill="1"/>
    <xf numFmtId="0" fontId="4" fillId="0" borderId="0" xfId="0" applyFont="1"/>
    <xf numFmtId="0" fontId="4" fillId="0" borderId="0" xfId="0" applyFont="1" applyFill="1"/>
    <xf numFmtId="0" fontId="0" fillId="0" borderId="0" xfId="0" applyFont="1" applyFill="1"/>
    <xf numFmtId="16" fontId="0" fillId="0" borderId="0" xfId="0" applyNumberFormat="1" applyFont="1" applyFill="1"/>
    <xf numFmtId="37" fontId="0" fillId="2" borderId="0" xfId="0" applyNumberFormat="1" applyFont="1" applyFill="1"/>
    <xf numFmtId="166" fontId="0" fillId="0" borderId="0" xfId="0" applyNumberFormat="1" applyFont="1" applyFill="1"/>
    <xf numFmtId="37" fontId="0" fillId="0" borderId="0" xfId="0" applyNumberFormat="1" applyFont="1" applyFill="1"/>
    <xf numFmtId="165" fontId="0" fillId="0" borderId="0" xfId="0" applyNumberFormat="1" applyFont="1" applyFill="1"/>
    <xf numFmtId="165" fontId="0" fillId="2" borderId="0" xfId="0" applyNumberFormat="1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9" fontId="0" fillId="0" borderId="0" xfId="0" applyNumberFormat="1" applyFont="1" applyFill="1"/>
    <xf numFmtId="10" fontId="0" fillId="0" borderId="0" xfId="0" applyNumberFormat="1" applyFont="1" applyFill="1"/>
    <xf numFmtId="10" fontId="0" fillId="2" borderId="0" xfId="10" applyNumberFormat="1" applyFont="1" applyFill="1"/>
    <xf numFmtId="43" fontId="0" fillId="2" borderId="0" xfId="1" applyFont="1" applyFill="1"/>
    <xf numFmtId="9" fontId="0" fillId="2" borderId="0" xfId="0" applyNumberFormat="1" applyFill="1"/>
    <xf numFmtId="0" fontId="0" fillId="0" borderId="0" xfId="0" applyFont="1"/>
    <xf numFmtId="0" fontId="0" fillId="0" borderId="0" xfId="0" applyFont="1" applyFill="1" applyAlignment="1">
      <alignment wrapText="1"/>
    </xf>
    <xf numFmtId="0" fontId="0" fillId="2" borderId="1" xfId="0" applyFont="1" applyFill="1" applyBorder="1"/>
    <xf numFmtId="14" fontId="0" fillId="2" borderId="0" xfId="0" applyNumberFormat="1" applyFont="1" applyFill="1"/>
    <xf numFmtId="0" fontId="0" fillId="0" borderId="0" xfId="0" applyFont="1" applyFill="1" applyBorder="1"/>
    <xf numFmtId="168" fontId="0" fillId="0" borderId="0" xfId="1" applyNumberFormat="1" applyFont="1" applyFill="1"/>
    <xf numFmtId="10" fontId="0" fillId="0" borderId="0" xfId="0" applyNumberFormat="1"/>
    <xf numFmtId="9" fontId="0" fillId="0" borderId="0" xfId="10" applyFont="1" applyFill="1"/>
    <xf numFmtId="43" fontId="0" fillId="3" borderId="0" xfId="1" applyFont="1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</cellXfs>
  <cellStyles count="11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defaultColWidth="8.81640625" defaultRowHeight="14.5" x14ac:dyDescent="0.35"/>
  <cols>
    <col min="1" max="1" width="21.453125" style="19" customWidth="1"/>
    <col min="2" max="2" width="16.26953125" style="19" bestFit="1" customWidth="1"/>
    <col min="3" max="4" width="12.453125" style="19" customWidth="1"/>
    <col min="5" max="5" width="17.08984375" style="19" customWidth="1"/>
    <col min="6" max="6" width="24.08984375" style="19" customWidth="1"/>
    <col min="7" max="11" width="12.453125" style="19" customWidth="1"/>
    <col min="12" max="12" width="2.90625" style="19" customWidth="1"/>
    <col min="13" max="15" width="12.453125" style="19" customWidth="1"/>
    <col min="16" max="16" width="8.81640625" style="34"/>
    <col min="17" max="17" width="8.81640625" style="19"/>
    <col min="18" max="18" width="8.81640625" style="34"/>
    <col min="19" max="16384" width="8.81640625" style="19"/>
  </cols>
  <sheetData>
    <row r="1" spans="1:18" x14ac:dyDescent="0.35">
      <c r="A1" s="18" t="s">
        <v>36</v>
      </c>
    </row>
    <row r="2" spans="1:18" x14ac:dyDescent="0.35">
      <c r="A2" s="18" t="s">
        <v>81</v>
      </c>
    </row>
    <row r="3" spans="1:18" x14ac:dyDescent="0.35">
      <c r="A3" s="18" t="s">
        <v>82</v>
      </c>
    </row>
    <row r="4" spans="1:18" x14ac:dyDescent="0.35">
      <c r="A4" s="18" t="s">
        <v>80</v>
      </c>
      <c r="L4" s="34"/>
      <c r="N4" s="34"/>
      <c r="P4" s="19"/>
      <c r="R4" s="19"/>
    </row>
    <row r="5" spans="1:18" s="35" customFormat="1" ht="38.5" customHeight="1" x14ac:dyDescent="0.35">
      <c r="A5" s="43" t="s">
        <v>63</v>
      </c>
      <c r="B5" s="43" t="s">
        <v>64</v>
      </c>
      <c r="C5" s="43" t="s">
        <v>0</v>
      </c>
      <c r="D5" s="43" t="s">
        <v>32</v>
      </c>
      <c r="E5" s="43" t="s">
        <v>65</v>
      </c>
      <c r="F5" s="43" t="s">
        <v>66</v>
      </c>
      <c r="G5" s="43" t="s">
        <v>33</v>
      </c>
      <c r="H5" s="43" t="s">
        <v>34</v>
      </c>
      <c r="I5" s="43" t="s">
        <v>35</v>
      </c>
      <c r="J5" s="43" t="s">
        <v>2</v>
      </c>
      <c r="K5" s="44" t="s">
        <v>49</v>
      </c>
      <c r="L5" s="43"/>
      <c r="M5" s="43" t="s">
        <v>3</v>
      </c>
      <c r="N5" s="43" t="s">
        <v>67</v>
      </c>
      <c r="O5" s="43" t="s">
        <v>4</v>
      </c>
    </row>
    <row r="6" spans="1:18" x14ac:dyDescent="0.35">
      <c r="A6" s="36" t="s">
        <v>38</v>
      </c>
      <c r="B6" s="36" t="s">
        <v>37</v>
      </c>
      <c r="C6" s="1">
        <v>10225000</v>
      </c>
      <c r="D6" s="37">
        <v>44620</v>
      </c>
      <c r="E6" s="1">
        <v>193191</v>
      </c>
      <c r="F6" s="1">
        <v>2856649</v>
      </c>
      <c r="G6" s="1">
        <v>6468000</v>
      </c>
      <c r="H6" s="1">
        <v>631000</v>
      </c>
      <c r="I6" s="1">
        <v>152000</v>
      </c>
      <c r="J6" s="3"/>
      <c r="K6" s="4"/>
      <c r="L6" s="3"/>
      <c r="M6" s="3"/>
      <c r="N6" s="2"/>
      <c r="O6" s="2"/>
    </row>
    <row r="7" spans="1:18" x14ac:dyDescent="0.35">
      <c r="A7" s="36" t="s">
        <v>40</v>
      </c>
      <c r="B7" s="36" t="s">
        <v>39</v>
      </c>
      <c r="C7" s="1">
        <v>28645000</v>
      </c>
      <c r="D7" s="37">
        <v>44651</v>
      </c>
      <c r="E7" s="1">
        <v>1672000</v>
      </c>
      <c r="F7" s="1">
        <v>11039000</v>
      </c>
      <c r="G7" s="1">
        <v>16910000</v>
      </c>
      <c r="H7" s="1">
        <v>2634000</v>
      </c>
      <c r="I7" s="1">
        <v>1409000</v>
      </c>
      <c r="J7" s="3"/>
      <c r="K7" s="4"/>
      <c r="L7" s="3"/>
      <c r="M7" s="3"/>
      <c r="N7" s="2"/>
      <c r="O7" s="2"/>
    </row>
    <row r="8" spans="1:18" x14ac:dyDescent="0.35">
      <c r="A8" s="36" t="s">
        <v>42</v>
      </c>
      <c r="B8" s="36" t="s">
        <v>41</v>
      </c>
      <c r="C8" s="1">
        <v>6034000</v>
      </c>
      <c r="D8" s="37">
        <v>44651</v>
      </c>
      <c r="E8" s="1">
        <v>807000</v>
      </c>
      <c r="F8" s="1">
        <v>1958000</v>
      </c>
      <c r="G8" s="1">
        <v>9005000</v>
      </c>
      <c r="H8" s="1">
        <v>961000</v>
      </c>
      <c r="I8" s="1">
        <v>293000</v>
      </c>
      <c r="J8" s="3"/>
      <c r="K8" s="4"/>
      <c r="L8" s="3"/>
      <c r="M8" s="3"/>
      <c r="N8" s="2"/>
      <c r="O8" s="2"/>
    </row>
    <row r="9" spans="1:18" x14ac:dyDescent="0.35">
      <c r="A9" s="36" t="s">
        <v>43</v>
      </c>
      <c r="B9" s="36" t="s">
        <v>44</v>
      </c>
      <c r="C9" s="1">
        <v>3717000</v>
      </c>
      <c r="D9" s="37">
        <v>44651</v>
      </c>
      <c r="E9" s="1">
        <v>562600</v>
      </c>
      <c r="F9" s="1">
        <v>1925300</v>
      </c>
      <c r="G9" s="1">
        <v>4950000</v>
      </c>
      <c r="H9" s="1">
        <v>389400</v>
      </c>
      <c r="I9" s="1">
        <v>146600</v>
      </c>
      <c r="J9" s="3"/>
      <c r="K9" s="4"/>
      <c r="L9" s="3"/>
      <c r="M9" s="3"/>
      <c r="N9" s="2"/>
      <c r="O9" s="2"/>
    </row>
    <row r="10" spans="1:18" x14ac:dyDescent="0.35">
      <c r="A10" s="36" t="s">
        <v>45</v>
      </c>
      <c r="B10" s="36" t="s">
        <v>46</v>
      </c>
      <c r="C10" s="1">
        <v>73847000</v>
      </c>
      <c r="D10" s="37">
        <v>44651</v>
      </c>
      <c r="E10" s="1">
        <v>3359000</v>
      </c>
      <c r="F10" s="1">
        <v>17547000</v>
      </c>
      <c r="G10" s="1">
        <v>35333000</v>
      </c>
      <c r="H10" s="1">
        <v>7301000</v>
      </c>
      <c r="I10" s="1">
        <v>1914000</v>
      </c>
      <c r="J10" s="3"/>
      <c r="K10" s="4"/>
      <c r="L10" s="3"/>
      <c r="M10" s="3"/>
      <c r="N10" s="2"/>
      <c r="O10" s="2"/>
    </row>
    <row r="11" spans="1:18" x14ac:dyDescent="0.35">
      <c r="B11" s="19" t="s">
        <v>7</v>
      </c>
      <c r="J11" s="3"/>
      <c r="K11" s="4"/>
      <c r="N11" s="2"/>
      <c r="O11" s="2"/>
    </row>
    <row r="12" spans="1:18" x14ac:dyDescent="0.35">
      <c r="A12" s="19" t="s">
        <v>1</v>
      </c>
      <c r="J12" s="3"/>
      <c r="K12" s="4"/>
      <c r="N12" s="2"/>
      <c r="O12" s="2"/>
    </row>
    <row r="13" spans="1:18" x14ac:dyDescent="0.35">
      <c r="A13" s="38" t="s">
        <v>68</v>
      </c>
      <c r="J13" s="3"/>
      <c r="K13" s="4"/>
      <c r="N13" s="42"/>
      <c r="O13" s="2"/>
    </row>
    <row r="14" spans="1:18" x14ac:dyDescent="0.35">
      <c r="A14" s="19" t="s">
        <v>5</v>
      </c>
      <c r="F14" s="3"/>
      <c r="J14" s="3"/>
      <c r="K14" s="4"/>
      <c r="N14" s="12"/>
      <c r="O14" s="12"/>
    </row>
    <row r="15" spans="1:18" x14ac:dyDescent="0.35">
      <c r="A15" s="19" t="s">
        <v>6</v>
      </c>
      <c r="F15" s="3"/>
      <c r="J15" s="3"/>
      <c r="K15" s="4"/>
      <c r="N15" s="2"/>
      <c r="O15" s="2"/>
    </row>
    <row r="17" spans="1:15" x14ac:dyDescent="0.35">
      <c r="A17" s="19" t="s">
        <v>83</v>
      </c>
      <c r="H17" s="3"/>
      <c r="I17" s="3"/>
      <c r="J17" s="3"/>
      <c r="K17" s="4"/>
      <c r="L17" s="3"/>
      <c r="N17" s="1"/>
      <c r="O17" s="1"/>
    </row>
    <row r="18" spans="1:15" x14ac:dyDescent="0.35">
      <c r="H18" s="3"/>
      <c r="I18" s="3"/>
      <c r="J18" s="3"/>
      <c r="L18" s="3"/>
      <c r="N18" s="3"/>
      <c r="O18" s="3"/>
    </row>
    <row r="19" spans="1:15" x14ac:dyDescent="0.35">
      <c r="A19" s="19" t="s">
        <v>70</v>
      </c>
      <c r="H19" s="3"/>
      <c r="I19" s="3"/>
      <c r="J19" s="3"/>
      <c r="L19" s="3"/>
      <c r="N19" s="3"/>
      <c r="O19" s="3"/>
    </row>
    <row r="20" spans="1:15" x14ac:dyDescent="0.35">
      <c r="H20" s="3"/>
      <c r="I20" s="3"/>
      <c r="J20" s="3"/>
      <c r="L20" s="3"/>
      <c r="N20" s="3"/>
      <c r="O20" s="3"/>
    </row>
    <row r="21" spans="1:15" x14ac:dyDescent="0.35">
      <c r="A21" s="19" t="s">
        <v>8</v>
      </c>
      <c r="F21" s="2"/>
      <c r="H21" s="3"/>
      <c r="I21" s="3"/>
      <c r="J21" s="3"/>
      <c r="L21" s="3"/>
      <c r="N21" s="3"/>
      <c r="O21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51990-E9AA-4F0F-8ED1-FE0FB715DF13}">
  <dimension ref="A1:M61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B17" sqref="B17"/>
    </sheetView>
  </sheetViews>
  <sheetFormatPr defaultColWidth="8.81640625" defaultRowHeight="14.5" x14ac:dyDescent="0.35"/>
  <cols>
    <col min="1" max="1" width="34" style="19" customWidth="1"/>
    <col min="2" max="2" width="14.1796875" style="19" bestFit="1" customWidth="1"/>
    <col min="3" max="3" width="10.7265625" style="19" bestFit="1" customWidth="1"/>
    <col min="4" max="4" width="12" style="19" bestFit="1" customWidth="1"/>
    <col min="5" max="5" width="12" style="19" customWidth="1"/>
    <col min="6" max="6" width="11.7265625" style="19" bestFit="1" customWidth="1"/>
    <col min="7" max="11" width="13.453125" style="19" bestFit="1" customWidth="1"/>
    <col min="12" max="12" width="5.81640625" style="19" bestFit="1" customWidth="1"/>
    <col min="13" max="13" width="14.453125" style="19" bestFit="1" customWidth="1"/>
    <col min="14" max="181" width="8.81640625" style="19"/>
    <col min="182" max="182" width="8.81640625" style="19" customWidth="1"/>
    <col min="183" max="16384" width="8.81640625" style="19"/>
  </cols>
  <sheetData>
    <row r="1" spans="1:13" x14ac:dyDescent="0.35">
      <c r="A1" s="18" t="s">
        <v>36</v>
      </c>
      <c r="F1" s="39"/>
    </row>
    <row r="2" spans="1:13" x14ac:dyDescent="0.35">
      <c r="A2" s="18" t="s">
        <v>79</v>
      </c>
    </row>
    <row r="3" spans="1:13" x14ac:dyDescent="0.35">
      <c r="A3" s="18" t="str">
        <f>'Guideline Co'!A3</f>
        <v>As of Nov 30, 2021</v>
      </c>
    </row>
    <row r="4" spans="1:13" x14ac:dyDescent="0.35">
      <c r="A4" s="18" t="s">
        <v>80</v>
      </c>
    </row>
    <row r="5" spans="1:13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1:13" x14ac:dyDescent="0.35">
      <c r="B6" s="13">
        <v>2018</v>
      </c>
      <c r="C6" s="13">
        <f>B6+1</f>
        <v>2019</v>
      </c>
      <c r="D6" s="13">
        <f>C6+1</f>
        <v>2020</v>
      </c>
      <c r="E6" s="13">
        <f>D6+1</f>
        <v>2021</v>
      </c>
      <c r="F6" s="13">
        <f t="shared" ref="F6:J6" si="0">E6+1</f>
        <v>2022</v>
      </c>
      <c r="G6" s="13">
        <f t="shared" si="0"/>
        <v>2023</v>
      </c>
      <c r="H6" s="13">
        <f t="shared" si="0"/>
        <v>2024</v>
      </c>
      <c r="I6" s="13">
        <f t="shared" si="0"/>
        <v>2025</v>
      </c>
      <c r="J6" s="13">
        <f t="shared" si="0"/>
        <v>2026</v>
      </c>
      <c r="K6" s="13" t="s">
        <v>9</v>
      </c>
    </row>
    <row r="7" spans="1:13" x14ac:dyDescent="0.35">
      <c r="A7" s="19" t="s">
        <v>10</v>
      </c>
      <c r="B7" s="1">
        <v>3041002</v>
      </c>
      <c r="C7" s="1">
        <v>2897000</v>
      </c>
      <c r="D7" s="1">
        <v>2790000</v>
      </c>
      <c r="E7" s="1">
        <v>3278000</v>
      </c>
      <c r="F7" s="3"/>
      <c r="G7" s="3"/>
      <c r="H7" s="3"/>
      <c r="I7" s="3"/>
      <c r="J7" s="3"/>
      <c r="K7" s="3"/>
    </row>
    <row r="8" spans="1:13" s="4" customFormat="1" x14ac:dyDescent="0.35">
      <c r="A8" s="4" t="s">
        <v>11</v>
      </c>
      <c r="C8" s="4">
        <f>(C7-B7)/B7</f>
        <v>-4.7353470994099971E-2</v>
      </c>
      <c r="D8" s="4">
        <f>(D7-C7)/C7</f>
        <v>-3.6934760096651711E-2</v>
      </c>
      <c r="E8" s="4">
        <f>(E7-D7)/D7</f>
        <v>0.17491039426523297</v>
      </c>
      <c r="F8" s="14"/>
      <c r="G8" s="14"/>
      <c r="H8" s="14"/>
      <c r="I8" s="14"/>
      <c r="J8" s="14"/>
      <c r="K8" s="14"/>
    </row>
    <row r="10" spans="1:13" x14ac:dyDescent="0.35">
      <c r="A10" s="19" t="s">
        <v>12</v>
      </c>
      <c r="B10" s="21">
        <f>2204108+582132-B16</f>
        <v>2641114</v>
      </c>
      <c r="C10" s="21">
        <f>2090078+580928-C16</f>
        <v>2529800</v>
      </c>
      <c r="D10" s="21">
        <f>2033620+538332-D16</f>
        <v>2433135</v>
      </c>
      <c r="E10" s="21">
        <f>2433000+592000-E16</f>
        <v>2881826</v>
      </c>
      <c r="F10" s="22"/>
      <c r="G10" s="22"/>
      <c r="H10" s="22"/>
      <c r="I10" s="22"/>
      <c r="J10" s="22"/>
      <c r="K10" s="22"/>
      <c r="M10" s="19" t="s">
        <v>13</v>
      </c>
    </row>
    <row r="11" spans="1:13" s="4" customFormat="1" x14ac:dyDescent="0.35">
      <c r="A11" s="4" t="s">
        <v>14</v>
      </c>
      <c r="B11" s="4">
        <f>B10/B7</f>
        <v>0.86850123742108687</v>
      </c>
      <c r="C11" s="4">
        <f t="shared" ref="C11:E11" si="1">C10/C7</f>
        <v>0.87324818778046254</v>
      </c>
      <c r="D11" s="4">
        <f t="shared" si="1"/>
        <v>0.87209139784946232</v>
      </c>
      <c r="E11" s="4">
        <f t="shared" si="1"/>
        <v>0.87914154972544234</v>
      </c>
      <c r="F11" s="14"/>
      <c r="G11" s="14"/>
      <c r="H11" s="14"/>
      <c r="I11" s="14"/>
      <c r="J11" s="14"/>
      <c r="K11" s="14"/>
      <c r="M11" s="31"/>
    </row>
    <row r="13" spans="1:13" x14ac:dyDescent="0.35">
      <c r="A13" s="19" t="s">
        <v>2</v>
      </c>
      <c r="B13" s="23">
        <f>B7-B10</f>
        <v>399888</v>
      </c>
      <c r="C13" s="23">
        <f t="shared" ref="C13:D13" si="2">C7-C10</f>
        <v>367200</v>
      </c>
      <c r="D13" s="23">
        <f t="shared" si="2"/>
        <v>356865</v>
      </c>
      <c r="E13" s="23">
        <f t="shared" ref="E13:K13" si="3">E7-E10</f>
        <v>396174</v>
      </c>
      <c r="F13" s="23"/>
      <c r="G13" s="23"/>
      <c r="H13" s="23"/>
      <c r="I13" s="23"/>
      <c r="J13" s="23"/>
      <c r="K13" s="23"/>
    </row>
    <row r="14" spans="1:13" s="24" customFormat="1" x14ac:dyDescent="0.35">
      <c r="A14" s="24" t="s">
        <v>14</v>
      </c>
      <c r="B14" s="4">
        <f>B13/B7</f>
        <v>0.13149876257891313</v>
      </c>
      <c r="C14" s="4">
        <f t="shared" ref="C14:D14" si="4">C13/C7</f>
        <v>0.12675181221953746</v>
      </c>
      <c r="D14" s="4">
        <f t="shared" si="4"/>
        <v>0.12790860215053765</v>
      </c>
      <c r="E14" s="4">
        <f t="shared" ref="E14:K14" si="5">E13/E7</f>
        <v>0.12085845027455766</v>
      </c>
      <c r="F14" s="4"/>
      <c r="G14" s="4"/>
      <c r="H14" s="4"/>
      <c r="I14" s="4"/>
      <c r="J14" s="4"/>
      <c r="K14" s="4"/>
    </row>
    <row r="16" spans="1:13" x14ac:dyDescent="0.35">
      <c r="A16" s="19" t="s">
        <v>15</v>
      </c>
      <c r="B16" s="21">
        <v>145126</v>
      </c>
      <c r="C16" s="21">
        <v>141206</v>
      </c>
      <c r="D16" s="21">
        <v>138817</v>
      </c>
      <c r="E16" s="21">
        <v>143174</v>
      </c>
      <c r="F16" s="22"/>
      <c r="G16" s="22"/>
      <c r="H16" s="22"/>
      <c r="I16" s="22"/>
      <c r="J16" s="22"/>
      <c r="K16" s="22"/>
    </row>
    <row r="17" spans="1:11" s="24" customFormat="1" x14ac:dyDescent="0.35">
      <c r="A17" s="24" t="s">
        <v>14</v>
      </c>
      <c r="B17" s="4">
        <f>B16/B7</f>
        <v>4.7723086009150928E-2</v>
      </c>
      <c r="C17" s="4">
        <f t="shared" ref="C17:E17" si="6">C16/C7</f>
        <v>4.8742147048671039E-2</v>
      </c>
      <c r="D17" s="4">
        <f t="shared" si="6"/>
        <v>4.9755197132616488E-2</v>
      </c>
      <c r="E17" s="4">
        <f t="shared" si="6"/>
        <v>4.3677242220866379E-2</v>
      </c>
      <c r="F17" s="25"/>
      <c r="G17" s="25"/>
      <c r="H17" s="25"/>
      <c r="I17" s="25"/>
      <c r="J17" s="25"/>
      <c r="K17" s="25"/>
    </row>
    <row r="19" spans="1:11" x14ac:dyDescent="0.35">
      <c r="A19" s="19" t="s">
        <v>16</v>
      </c>
      <c r="B19" s="23">
        <f>B13-B16</f>
        <v>254762</v>
      </c>
      <c r="C19" s="23">
        <f t="shared" ref="C19:D19" si="7">C13-C16</f>
        <v>225994</v>
      </c>
      <c r="D19" s="23">
        <f t="shared" si="7"/>
        <v>218048</v>
      </c>
      <c r="E19" s="23">
        <f t="shared" ref="E19:K19" si="8">E13-E16</f>
        <v>253000</v>
      </c>
      <c r="F19" s="23"/>
      <c r="G19" s="23"/>
      <c r="H19" s="23"/>
      <c r="I19" s="23"/>
      <c r="J19" s="23"/>
      <c r="K19" s="23"/>
    </row>
    <row r="20" spans="1:11" s="24" customFormat="1" x14ac:dyDescent="0.35">
      <c r="A20" s="24" t="s">
        <v>14</v>
      </c>
      <c r="B20" s="4">
        <f>B19/B$7</f>
        <v>8.3775676569762203E-2</v>
      </c>
      <c r="C20" s="4">
        <f t="shared" ref="C20:D20" si="9">C19/C$7</f>
        <v>7.800966517086641E-2</v>
      </c>
      <c r="D20" s="4">
        <f t="shared" si="9"/>
        <v>7.8153405017921146E-2</v>
      </c>
      <c r="E20" s="4">
        <f t="shared" ref="E20:K20" si="10">E19/E$7</f>
        <v>7.7181208053691275E-2</v>
      </c>
      <c r="F20" s="4"/>
      <c r="G20" s="4"/>
      <c r="H20" s="4"/>
      <c r="I20" s="4"/>
      <c r="J20" s="4"/>
      <c r="K20" s="4"/>
    </row>
    <row r="22" spans="1:11" x14ac:dyDescent="0.35">
      <c r="A22" s="19" t="s">
        <v>17</v>
      </c>
      <c r="B22" s="23">
        <f>B19*B23</f>
        <v>-10331.835636716307</v>
      </c>
      <c r="C22" s="23">
        <f>C19*C23</f>
        <v>64607.074964704785</v>
      </c>
      <c r="D22" s="23">
        <f>D19*D23</f>
        <v>57723.043067518753</v>
      </c>
      <c r="E22" s="23">
        <f>E19*E23</f>
        <v>73451.612903225818</v>
      </c>
      <c r="F22" s="22"/>
      <c r="G22" s="22"/>
      <c r="H22" s="22"/>
      <c r="I22" s="22"/>
      <c r="J22" s="22"/>
      <c r="K22" s="22"/>
    </row>
    <row r="23" spans="1:11" s="24" customFormat="1" x14ac:dyDescent="0.35">
      <c r="A23" s="24" t="s">
        <v>18</v>
      </c>
      <c r="B23" s="25">
        <f>-6356/156726</f>
        <v>-4.0554853693707489E-2</v>
      </c>
      <c r="C23" s="25">
        <f>49408/172828</f>
        <v>0.28587960284213204</v>
      </c>
      <c r="D23" s="25">
        <f>41921/158356</f>
        <v>0.26472631286468462</v>
      </c>
      <c r="E23" s="25">
        <f>63/217</f>
        <v>0.29032258064516131</v>
      </c>
      <c r="F23" s="25"/>
      <c r="G23" s="25"/>
      <c r="H23" s="25"/>
      <c r="I23" s="25"/>
      <c r="J23" s="25"/>
      <c r="K23" s="25"/>
    </row>
    <row r="25" spans="1:11" x14ac:dyDescent="0.35">
      <c r="A25" s="19" t="s">
        <v>19</v>
      </c>
      <c r="B25" s="23">
        <f>B19-B22</f>
        <v>265093.83563671634</v>
      </c>
      <c r="C25" s="23">
        <f t="shared" ref="C25:D25" si="11">C19-C22</f>
        <v>161386.92503529522</v>
      </c>
      <c r="D25" s="23">
        <f t="shared" si="11"/>
        <v>160324.95693248126</v>
      </c>
      <c r="E25" s="23">
        <f t="shared" ref="E25:K25" si="12">E19-E22</f>
        <v>179548.38709677418</v>
      </c>
      <c r="F25" s="23"/>
      <c r="G25" s="23"/>
      <c r="H25" s="23"/>
      <c r="I25" s="23"/>
      <c r="J25" s="23"/>
      <c r="K25" s="23"/>
    </row>
    <row r="26" spans="1:11" s="24" customFormat="1" x14ac:dyDescent="0.35">
      <c r="A26" s="24" t="s">
        <v>14</v>
      </c>
      <c r="B26" s="4">
        <f>B25/B7</f>
        <v>8.7173186876140271E-2</v>
      </c>
      <c r="C26" s="4">
        <f t="shared" ref="C26:D26" si="13">C25/C7</f>
        <v>5.5708293073971425E-2</v>
      </c>
      <c r="D26" s="4">
        <f t="shared" si="13"/>
        <v>5.7464142269706545E-2</v>
      </c>
      <c r="E26" s="4">
        <f t="shared" ref="E26:K26" si="14">E25/E7</f>
        <v>5.4773760554232512E-2</v>
      </c>
      <c r="F26" s="4"/>
      <c r="G26" s="4"/>
      <c r="H26" s="4"/>
      <c r="I26" s="4"/>
      <c r="J26" s="4"/>
      <c r="K26" s="4"/>
    </row>
    <row r="27" spans="1:11" x14ac:dyDescent="0.35"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35">
      <c r="A28" s="19" t="s">
        <v>20</v>
      </c>
      <c r="B28" s="23">
        <f>B16</f>
        <v>145126</v>
      </c>
      <c r="C28" s="23">
        <f t="shared" ref="C28:D28" si="15">C16</f>
        <v>141206</v>
      </c>
      <c r="D28" s="23">
        <f t="shared" si="15"/>
        <v>138817</v>
      </c>
      <c r="E28" s="23">
        <f t="shared" ref="E28" si="16">E16</f>
        <v>143174</v>
      </c>
      <c r="F28" s="23"/>
      <c r="G28" s="23"/>
      <c r="H28" s="23"/>
      <c r="I28" s="23"/>
      <c r="J28" s="23"/>
      <c r="K28" s="23"/>
    </row>
    <row r="29" spans="1:11" s="24" customFormat="1" x14ac:dyDescent="0.35">
      <c r="A29" s="24" t="s">
        <v>14</v>
      </c>
      <c r="B29" s="4">
        <f>B28/B7</f>
        <v>4.7723086009150928E-2</v>
      </c>
      <c r="C29" s="4">
        <f t="shared" ref="C29:D29" si="17">C28/C7</f>
        <v>4.8742147048671039E-2</v>
      </c>
      <c r="D29" s="4">
        <f t="shared" si="17"/>
        <v>4.9755197132616488E-2</v>
      </c>
      <c r="E29" s="4">
        <f t="shared" ref="E29" si="18">E28/E7</f>
        <v>4.3677242220866379E-2</v>
      </c>
      <c r="F29" s="4"/>
      <c r="G29" s="4"/>
      <c r="H29" s="4"/>
      <c r="I29" s="4"/>
      <c r="J29" s="4"/>
      <c r="K29" s="4"/>
    </row>
    <row r="31" spans="1:11" x14ac:dyDescent="0.35">
      <c r="A31" s="19" t="s">
        <v>21</v>
      </c>
      <c r="B31" s="1">
        <f>(1087732-150793)-(546123-105995)</f>
        <v>496811</v>
      </c>
      <c r="C31" s="1">
        <f>(1033362-112191)-(542157-80732)</f>
        <v>459746</v>
      </c>
      <c r="D31" s="1">
        <f>(1019776-100534)-(530132-16925)</f>
        <v>406035</v>
      </c>
      <c r="E31" s="1">
        <f>(1221000-62000)-(737000-25000)</f>
        <v>447000</v>
      </c>
      <c r="F31" s="5"/>
      <c r="G31" s="5"/>
      <c r="H31" s="5"/>
      <c r="I31" s="5"/>
      <c r="J31" s="5"/>
      <c r="K31" s="5"/>
    </row>
    <row r="32" spans="1:11" s="24" customFormat="1" x14ac:dyDescent="0.35">
      <c r="A32" s="24" t="s">
        <v>14</v>
      </c>
      <c r="B32" s="4">
        <f>B31/B7</f>
        <v>0.16337082316946849</v>
      </c>
      <c r="C32" s="4">
        <f t="shared" ref="C32:D32" si="19">C31/C7</f>
        <v>0.15869727304107697</v>
      </c>
      <c r="D32" s="4">
        <f t="shared" si="19"/>
        <v>0.14553225806451614</v>
      </c>
      <c r="E32" s="4">
        <f t="shared" ref="E32" si="20">E31/E7</f>
        <v>0.13636363636363635</v>
      </c>
      <c r="F32" s="25"/>
      <c r="G32" s="25"/>
      <c r="H32" s="25"/>
      <c r="I32" s="25"/>
      <c r="J32" s="25"/>
      <c r="K32" s="25"/>
    </row>
    <row r="33" spans="1:13" x14ac:dyDescent="0.35">
      <c r="A33" s="19" t="s">
        <v>22</v>
      </c>
      <c r="C33" s="26">
        <f>B31-C31</f>
        <v>37065</v>
      </c>
      <c r="D33" s="26">
        <f t="shared" ref="D33:E33" si="21">C31-D31</f>
        <v>53711</v>
      </c>
      <c r="E33" s="26">
        <f t="shared" si="21"/>
        <v>-40965</v>
      </c>
      <c r="F33" s="26"/>
      <c r="G33" s="26"/>
      <c r="H33" s="26"/>
      <c r="I33" s="26"/>
      <c r="J33" s="26"/>
      <c r="K33" s="26"/>
    </row>
    <row r="35" spans="1:13" x14ac:dyDescent="0.35">
      <c r="A35" s="19" t="s">
        <v>23</v>
      </c>
      <c r="B35" s="1">
        <v>-68263</v>
      </c>
      <c r="C35" s="1">
        <v>-61982</v>
      </c>
      <c r="D35" s="1">
        <v>-87288</v>
      </c>
      <c r="E35" s="1">
        <v>-96000</v>
      </c>
      <c r="F35" s="5"/>
      <c r="G35" s="5"/>
      <c r="H35" s="5"/>
      <c r="I35" s="5"/>
      <c r="J35" s="5"/>
      <c r="K35" s="5"/>
    </row>
    <row r="36" spans="1:13" s="24" customFormat="1" x14ac:dyDescent="0.35">
      <c r="A36" s="24" t="s">
        <v>14</v>
      </c>
      <c r="B36" s="4">
        <f>B35/B7</f>
        <v>-2.2447535384718588E-2</v>
      </c>
      <c r="C36" s="4">
        <f t="shared" ref="C36:E36" si="22">C35/C7</f>
        <v>-2.1395236451501553E-2</v>
      </c>
      <c r="D36" s="4">
        <f t="shared" si="22"/>
        <v>-3.1286021505376342E-2</v>
      </c>
      <c r="E36" s="4">
        <f t="shared" si="22"/>
        <v>-2.928615009151922E-2</v>
      </c>
      <c r="F36" s="25"/>
      <c r="G36" s="25"/>
      <c r="H36" s="25"/>
      <c r="I36" s="25"/>
      <c r="J36" s="25"/>
    </row>
    <row r="38" spans="1:13" x14ac:dyDescent="0.35">
      <c r="A38" s="19" t="s">
        <v>24</v>
      </c>
      <c r="B38" s="3"/>
      <c r="C38" s="3">
        <f>+C25+C28+C33+C35</f>
        <v>277675.92503529519</v>
      </c>
      <c r="D38" s="3">
        <f t="shared" ref="D38" si="23">+D25+D28+D33+D35</f>
        <v>265564.95693248126</v>
      </c>
      <c r="E38" s="3">
        <f t="shared" ref="E38:K38" si="24">+E25+E28+E33+E35</f>
        <v>185757.38709677418</v>
      </c>
      <c r="F38" s="3"/>
      <c r="G38" s="3"/>
      <c r="H38" s="3"/>
      <c r="I38" s="3"/>
      <c r="J38" s="3"/>
      <c r="K38" s="3"/>
    </row>
    <row r="39" spans="1:13" x14ac:dyDescent="0.35">
      <c r="A39" s="24" t="s">
        <v>14</v>
      </c>
      <c r="B39" s="4"/>
      <c r="C39" s="4">
        <f>C38/C7</f>
        <v>9.5849473605555818E-2</v>
      </c>
      <c r="D39" s="4">
        <f t="shared" ref="D39" si="25">D38/D7</f>
        <v>9.5184572377233434E-2</v>
      </c>
      <c r="E39" s="4">
        <f t="shared" ref="E39:K39" si="26">E38/E7</f>
        <v>5.666790332421421E-2</v>
      </c>
      <c r="F39" s="4"/>
      <c r="G39" s="4"/>
      <c r="H39" s="4"/>
      <c r="I39" s="4"/>
      <c r="J39" s="4"/>
      <c r="K39" s="4"/>
    </row>
    <row r="41" spans="1:13" x14ac:dyDescent="0.35">
      <c r="A41" s="19" t="s">
        <v>25</v>
      </c>
    </row>
    <row r="42" spans="1:13" x14ac:dyDescent="0.35">
      <c r="A42" s="19" t="s">
        <v>26</v>
      </c>
      <c r="F42" s="6"/>
      <c r="G42" s="6"/>
      <c r="H42" s="6"/>
      <c r="I42" s="6"/>
      <c r="J42" s="6"/>
    </row>
    <row r="43" spans="1:13" x14ac:dyDescent="0.35">
      <c r="A43" s="19" t="s">
        <v>27</v>
      </c>
      <c r="F43" s="3"/>
      <c r="G43" s="3"/>
      <c r="H43" s="3"/>
      <c r="I43" s="3"/>
      <c r="J43" s="3"/>
    </row>
    <row r="44" spans="1:13" x14ac:dyDescent="0.35">
      <c r="A44" s="19" t="s">
        <v>28</v>
      </c>
      <c r="B44" s="26"/>
      <c r="F44" s="3"/>
      <c r="G44" s="3"/>
      <c r="H44" s="3"/>
      <c r="I44" s="3"/>
      <c r="J44" s="3"/>
    </row>
    <row r="45" spans="1:13" x14ac:dyDescent="0.35">
      <c r="A45" s="19" t="s">
        <v>29</v>
      </c>
      <c r="B45" s="3"/>
      <c r="G45" s="27" t="s">
        <v>47</v>
      </c>
      <c r="H45" s="27"/>
      <c r="I45" s="27"/>
      <c r="J45" s="27"/>
      <c r="K45" s="27"/>
    </row>
    <row r="46" spans="1:13" x14ac:dyDescent="0.35">
      <c r="A46" s="19" t="s">
        <v>30</v>
      </c>
      <c r="B46" s="26"/>
      <c r="F46" s="26"/>
      <c r="G46" s="4">
        <v>0</v>
      </c>
      <c r="H46" s="4">
        <v>5.0000000000000001E-3</v>
      </c>
      <c r="I46" s="4">
        <v>0.01</v>
      </c>
      <c r="J46" s="4">
        <v>1.4999999999999999E-2</v>
      </c>
      <c r="K46" s="4">
        <v>0.02</v>
      </c>
      <c r="M46" s="3"/>
    </row>
    <row r="47" spans="1:13" x14ac:dyDescent="0.35">
      <c r="E47" s="28" t="s">
        <v>69</v>
      </c>
      <c r="F47" s="4">
        <v>0.01</v>
      </c>
      <c r="G47" s="3"/>
      <c r="H47" s="3"/>
      <c r="I47" s="3"/>
      <c r="J47" s="3"/>
      <c r="K47" s="3"/>
      <c r="L47" s="29"/>
      <c r="M47" s="3"/>
    </row>
    <row r="48" spans="1:13" x14ac:dyDescent="0.35">
      <c r="A48" s="19" t="s">
        <v>31</v>
      </c>
      <c r="B48" s="25">
        <v>0.09</v>
      </c>
      <c r="D48" s="28"/>
      <c r="E48" s="28"/>
      <c r="F48" s="4">
        <f>+F47+1%</f>
        <v>0.02</v>
      </c>
      <c r="G48" s="3"/>
      <c r="H48" s="3"/>
      <c r="I48" s="3"/>
      <c r="J48" s="3"/>
      <c r="K48" s="3"/>
      <c r="L48" s="30"/>
      <c r="M48" s="3"/>
    </row>
    <row r="49" spans="4:13" x14ac:dyDescent="0.35">
      <c r="D49" s="28"/>
      <c r="E49" s="28"/>
      <c r="F49" s="4">
        <v>0.03</v>
      </c>
      <c r="G49" s="3"/>
      <c r="H49" s="3"/>
      <c r="I49" s="3"/>
      <c r="J49" s="3"/>
      <c r="K49" s="3"/>
      <c r="L49" s="30"/>
      <c r="M49" s="3"/>
    </row>
    <row r="50" spans="4:13" x14ac:dyDescent="0.35">
      <c r="D50" s="28"/>
      <c r="E50" s="28"/>
      <c r="F50" s="4">
        <f>+F49+1%</f>
        <v>0.04</v>
      </c>
      <c r="G50" s="3"/>
      <c r="H50" s="3"/>
      <c r="I50" s="3"/>
      <c r="J50" s="3"/>
      <c r="K50" s="3"/>
      <c r="L50" s="30"/>
      <c r="M50" s="3"/>
    </row>
    <row r="51" spans="4:13" x14ac:dyDescent="0.35">
      <c r="D51" s="28"/>
      <c r="E51" s="28"/>
      <c r="F51" s="4">
        <f>+F50+1%</f>
        <v>0.05</v>
      </c>
      <c r="G51" s="3"/>
      <c r="H51" s="3"/>
      <c r="I51" s="3"/>
      <c r="J51" s="3"/>
      <c r="K51" s="3"/>
      <c r="L51" s="30"/>
      <c r="M51" s="3"/>
    </row>
    <row r="52" spans="4:13" x14ac:dyDescent="0.35">
      <c r="F52" s="29"/>
      <c r="G52" s="3"/>
    </row>
    <row r="55" spans="4:13" x14ac:dyDescent="0.35">
      <c r="D55" s="29"/>
      <c r="E55" s="29"/>
      <c r="F55" s="26"/>
      <c r="G55" s="29"/>
      <c r="H55" s="30"/>
      <c r="I55" s="30"/>
      <c r="J55" s="30"/>
      <c r="K55" s="30"/>
    </row>
    <row r="56" spans="4:13" x14ac:dyDescent="0.35">
      <c r="F56" s="8"/>
      <c r="G56" s="3"/>
      <c r="H56" s="3"/>
      <c r="I56" s="3"/>
      <c r="J56" s="3"/>
      <c r="K56" s="3"/>
    </row>
    <row r="57" spans="4:13" x14ac:dyDescent="0.35">
      <c r="F57" s="30"/>
      <c r="G57" s="3"/>
      <c r="H57" s="3"/>
      <c r="I57" s="3"/>
      <c r="J57" s="3"/>
      <c r="K57" s="3"/>
    </row>
    <row r="58" spans="4:13" x14ac:dyDescent="0.35">
      <c r="F58" s="30"/>
      <c r="G58" s="3"/>
      <c r="H58" s="3"/>
      <c r="I58" s="3"/>
      <c r="J58" s="3"/>
      <c r="K58" s="3"/>
    </row>
    <row r="59" spans="4:13" x14ac:dyDescent="0.35">
      <c r="F59" s="30"/>
      <c r="G59" s="3"/>
      <c r="H59" s="3"/>
      <c r="I59" s="3"/>
      <c r="J59" s="3"/>
      <c r="K59" s="3"/>
    </row>
    <row r="60" spans="4:13" x14ac:dyDescent="0.35">
      <c r="F60" s="30"/>
      <c r="G60" s="3"/>
      <c r="H60" s="3"/>
      <c r="I60" s="3"/>
      <c r="J60" s="3"/>
      <c r="K60" s="3"/>
    </row>
    <row r="61" spans="4:13" x14ac:dyDescent="0.35">
      <c r="F61" s="30"/>
      <c r="G61" s="3"/>
      <c r="H61" s="3"/>
      <c r="I61" s="3"/>
      <c r="J61" s="3"/>
      <c r="K61" s="3"/>
    </row>
  </sheetData>
  <conditionalFormatting sqref="G56:K6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224B-2004-4E74-8317-14358EF1AA03}">
  <dimension ref="A1:B22"/>
  <sheetViews>
    <sheetView workbookViewId="0">
      <selection activeCell="A5" sqref="A5"/>
    </sheetView>
  </sheetViews>
  <sheetFormatPr defaultRowHeight="14.5" x14ac:dyDescent="0.35"/>
  <cols>
    <col min="1" max="1" width="29.1796875" bestFit="1" customWidth="1"/>
    <col min="2" max="2" width="10" bestFit="1" customWidth="1"/>
  </cols>
  <sheetData>
    <row r="1" spans="1:2" x14ac:dyDescent="0.35">
      <c r="A1" s="17" t="s">
        <v>36</v>
      </c>
    </row>
    <row r="2" spans="1:2" x14ac:dyDescent="0.35">
      <c r="A2" s="17" t="s">
        <v>78</v>
      </c>
    </row>
    <row r="3" spans="1:2" x14ac:dyDescent="0.35">
      <c r="A3" s="17" t="str">
        <f>DCF!A3</f>
        <v>As of Nov 30, 2021</v>
      </c>
    </row>
    <row r="5" spans="1:2" x14ac:dyDescent="0.35">
      <c r="A5" t="s">
        <v>50</v>
      </c>
      <c r="B5" s="31"/>
    </row>
    <row r="6" spans="1:2" x14ac:dyDescent="0.35">
      <c r="A6" t="s">
        <v>51</v>
      </c>
      <c r="B6" s="7"/>
    </row>
    <row r="7" spans="1:2" x14ac:dyDescent="0.35">
      <c r="A7" t="s">
        <v>52</v>
      </c>
      <c r="B7" s="16"/>
    </row>
    <row r="8" spans="1:2" x14ac:dyDescent="0.35">
      <c r="A8" t="s">
        <v>53</v>
      </c>
      <c r="B8" s="15"/>
    </row>
    <row r="9" spans="1:2" x14ac:dyDescent="0.35">
      <c r="A9" t="s">
        <v>54</v>
      </c>
      <c r="B9" s="32"/>
    </row>
    <row r="10" spans="1:2" x14ac:dyDescent="0.35">
      <c r="A10" t="s">
        <v>55</v>
      </c>
      <c r="B10" s="33"/>
    </row>
    <row r="11" spans="1:2" x14ac:dyDescent="0.35">
      <c r="A11" t="s">
        <v>56</v>
      </c>
      <c r="B11" s="33"/>
    </row>
    <row r="12" spans="1:2" x14ac:dyDescent="0.35">
      <c r="A12" t="s">
        <v>57</v>
      </c>
      <c r="B12" s="11"/>
    </row>
    <row r="13" spans="1:2" x14ac:dyDescent="0.35">
      <c r="A13" t="s">
        <v>58</v>
      </c>
      <c r="B13" s="11"/>
    </row>
    <row r="15" spans="1:2" x14ac:dyDescent="0.35">
      <c r="A15" t="s">
        <v>59</v>
      </c>
      <c r="B15" s="11"/>
    </row>
    <row r="16" spans="1:2" x14ac:dyDescent="0.35">
      <c r="A16" t="s">
        <v>60</v>
      </c>
      <c r="B16" s="7"/>
    </row>
    <row r="17" spans="1:2" x14ac:dyDescent="0.35">
      <c r="A17" t="s">
        <v>31</v>
      </c>
      <c r="B17" s="40"/>
    </row>
    <row r="20" spans="1:2" x14ac:dyDescent="0.35">
      <c r="A20" t="s">
        <v>61</v>
      </c>
      <c r="B20" s="1"/>
    </row>
    <row r="21" spans="1:2" x14ac:dyDescent="0.35">
      <c r="A21" t="s">
        <v>0</v>
      </c>
      <c r="B21" s="1"/>
    </row>
    <row r="22" spans="1:2" x14ac:dyDescent="0.35">
      <c r="A22" t="s">
        <v>62</v>
      </c>
      <c r="B22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783-F808-4649-8AAA-0971225A996C}">
  <dimension ref="A1:B17"/>
  <sheetViews>
    <sheetView zoomScale="110" zoomScaleNormal="110" workbookViewId="0">
      <selection activeCell="B6" sqref="B6"/>
    </sheetView>
  </sheetViews>
  <sheetFormatPr defaultRowHeight="14.5" x14ac:dyDescent="0.35"/>
  <cols>
    <col min="1" max="1" width="54.54296875" bestFit="1" customWidth="1"/>
    <col min="2" max="2" width="13.453125" bestFit="1" customWidth="1"/>
  </cols>
  <sheetData>
    <row r="1" spans="1:2" x14ac:dyDescent="0.35">
      <c r="A1" s="17" t="s">
        <v>36</v>
      </c>
    </row>
    <row r="2" spans="1:2" x14ac:dyDescent="0.35">
      <c r="A2" s="17" t="s">
        <v>77</v>
      </c>
    </row>
    <row r="3" spans="1:2" x14ac:dyDescent="0.35">
      <c r="A3" s="18" t="str">
        <f>WACC!A3</f>
        <v>As of Nov 30, 2021</v>
      </c>
    </row>
    <row r="4" spans="1:2" x14ac:dyDescent="0.35">
      <c r="A4" s="18" t="s">
        <v>80</v>
      </c>
    </row>
    <row r="6" spans="1:2" x14ac:dyDescent="0.35">
      <c r="A6" t="s">
        <v>71</v>
      </c>
      <c r="B6" s="9"/>
    </row>
    <row r="7" spans="1:2" x14ac:dyDescent="0.35">
      <c r="A7" t="s">
        <v>72</v>
      </c>
      <c r="B7" s="9"/>
    </row>
    <row r="8" spans="1:2" x14ac:dyDescent="0.35">
      <c r="A8" t="s">
        <v>73</v>
      </c>
      <c r="B8" s="9"/>
    </row>
    <row r="9" spans="1:2" x14ac:dyDescent="0.35">
      <c r="B9" s="9"/>
    </row>
    <row r="10" spans="1:2" x14ac:dyDescent="0.35">
      <c r="A10" t="s">
        <v>74</v>
      </c>
      <c r="B10" s="1"/>
    </row>
    <row r="11" spans="1:2" x14ac:dyDescent="0.35">
      <c r="A11" t="s">
        <v>75</v>
      </c>
      <c r="B11" s="1"/>
    </row>
    <row r="12" spans="1:2" x14ac:dyDescent="0.35">
      <c r="B12" s="9"/>
    </row>
    <row r="13" spans="1:2" x14ac:dyDescent="0.35">
      <c r="A13" t="s">
        <v>76</v>
      </c>
      <c r="B13" s="9"/>
    </row>
    <row r="14" spans="1:2" x14ac:dyDescent="0.35">
      <c r="B14" s="9"/>
    </row>
    <row r="15" spans="1:2" x14ac:dyDescent="0.35">
      <c r="A15" t="s">
        <v>0</v>
      </c>
      <c r="B15" s="1"/>
    </row>
    <row r="17" spans="1:2" x14ac:dyDescent="0.35">
      <c r="A17" t="s">
        <v>48</v>
      </c>
      <c r="B1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Guideline Co</vt:lpstr>
      <vt:lpstr>DCF</vt:lpstr>
      <vt:lpstr>WACC</vt:lpstr>
      <vt:lpstr>Summary</vt:lpstr>
    </vt:vector>
  </TitlesOfParts>
  <Company>CSB/SJU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Bostrom, Boz</dc:creator>
  <cp:lastModifiedBy>Bostrom, Boz</cp:lastModifiedBy>
  <dcterms:created xsi:type="dcterms:W3CDTF">2017-10-22T01:31:09Z</dcterms:created>
  <dcterms:modified xsi:type="dcterms:W3CDTF">2022-06-29T23:14:08Z</dcterms:modified>
</cp:coreProperties>
</file>