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AD.CSBSJU.EDU\HOMEDIR$\STAFF\B\BBOSTROM\My Documents\Wellspring\Marathon\1. Analyzing Data\"/>
    </mc:Choice>
  </mc:AlternateContent>
  <xr:revisionPtr revIDLastSave="0" documentId="13_ncr:1_{F2AD7787-A393-4A7B-9C47-457A7102472B}" xr6:coauthVersionLast="46" xr6:coauthVersionMax="46" xr10:uidLastSave="{00000000-0000-0000-0000-000000000000}"/>
  <bookViews>
    <workbookView xWindow="30" yWindow="110" windowWidth="19170" windowHeight="10090" xr2:uid="{00000000-000D-0000-FFFF-FFFF00000000}"/>
  </bookViews>
  <sheets>
    <sheet name="Sample" sheetId="1" r:id="rId1"/>
    <sheet name="Good" sheetId="2" r:id="rId2"/>
  </sheets>
  <definedNames>
    <definedName name="_xlnm._FilterDatabase" localSheetId="0" hidden="1">Sample!$A$1:$AP$501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501" i="2" l="1"/>
  <c r="AF501" i="2"/>
  <c r="AC501" i="2"/>
  <c r="W501" i="2"/>
  <c r="AK500" i="2"/>
  <c r="AF500" i="2"/>
  <c r="AC500" i="2"/>
  <c r="W500" i="2"/>
  <c r="AK499" i="2"/>
  <c r="AF499" i="2"/>
  <c r="AC499" i="2"/>
  <c r="W499" i="2"/>
  <c r="AK498" i="2"/>
  <c r="AF498" i="2"/>
  <c r="AC498" i="2"/>
  <c r="W498" i="2"/>
  <c r="AK497" i="2"/>
  <c r="AF497" i="2"/>
  <c r="AC497" i="2"/>
  <c r="W497" i="2"/>
  <c r="AK496" i="2"/>
  <c r="AF496" i="2"/>
  <c r="AC496" i="2"/>
  <c r="W496" i="2"/>
  <c r="AK495" i="2"/>
  <c r="AF495" i="2"/>
  <c r="AC495" i="2"/>
  <c r="W495" i="2"/>
  <c r="AK494" i="2"/>
  <c r="AF494" i="2"/>
  <c r="AC494" i="2"/>
  <c r="W494" i="2"/>
  <c r="AK493" i="2"/>
  <c r="AF493" i="2"/>
  <c r="AC493" i="2"/>
  <c r="W493" i="2"/>
  <c r="AK492" i="2"/>
  <c r="AF492" i="2"/>
  <c r="AC492" i="2"/>
  <c r="W492" i="2"/>
  <c r="AK491" i="2"/>
  <c r="AF491" i="2"/>
  <c r="AC491" i="2"/>
  <c r="W491" i="2"/>
  <c r="AK490" i="2"/>
  <c r="AF490" i="2"/>
  <c r="AC490" i="2"/>
  <c r="W490" i="2"/>
  <c r="AK489" i="2"/>
  <c r="AF489" i="2"/>
  <c r="AC489" i="2"/>
  <c r="W489" i="2"/>
  <c r="AK488" i="2"/>
  <c r="AF488" i="2"/>
  <c r="AC488" i="2"/>
  <c r="W488" i="2"/>
  <c r="L488" i="2"/>
  <c r="AK487" i="2"/>
  <c r="W487" i="2"/>
  <c r="AK486" i="2"/>
  <c r="AF486" i="2"/>
  <c r="AC486" i="2"/>
  <c r="W486" i="2"/>
  <c r="AK485" i="2"/>
  <c r="AF485" i="2"/>
  <c r="AC485" i="2"/>
  <c r="W485" i="2"/>
  <c r="AK484" i="2"/>
  <c r="AF484" i="2"/>
  <c r="AC484" i="2"/>
  <c r="W484" i="2"/>
  <c r="AK483" i="2"/>
  <c r="AF483" i="2"/>
  <c r="AC483" i="2"/>
  <c r="W483" i="2"/>
  <c r="AK482" i="2"/>
  <c r="AF482" i="2"/>
  <c r="AC482" i="2"/>
  <c r="W482" i="2"/>
  <c r="AK481" i="2"/>
  <c r="AF481" i="2"/>
  <c r="AC481" i="2"/>
  <c r="W481" i="2"/>
  <c r="AK480" i="2"/>
  <c r="AF480" i="2"/>
  <c r="AC480" i="2"/>
  <c r="W480" i="2"/>
  <c r="AF479" i="2"/>
  <c r="AC479" i="2"/>
  <c r="W479" i="2"/>
  <c r="AK478" i="2"/>
  <c r="AF478" i="2"/>
  <c r="AC478" i="2"/>
  <c r="W478" i="2"/>
  <c r="AK477" i="2"/>
  <c r="AF477" i="2"/>
  <c r="AC477" i="2"/>
  <c r="W477" i="2"/>
  <c r="AK476" i="2"/>
  <c r="AF476" i="2"/>
  <c r="AC476" i="2"/>
  <c r="AB476" i="2"/>
  <c r="AA476" i="2"/>
  <c r="W476" i="2"/>
  <c r="AK475" i="2"/>
  <c r="AF475" i="2"/>
  <c r="AC475" i="2"/>
  <c r="W475" i="2"/>
  <c r="W474" i="2"/>
  <c r="AK473" i="2"/>
  <c r="AF473" i="2"/>
  <c r="AC473" i="2"/>
  <c r="W473" i="2"/>
  <c r="AK472" i="2"/>
  <c r="AF472" i="2"/>
  <c r="AC472" i="2"/>
  <c r="W472" i="2"/>
  <c r="AK471" i="2"/>
  <c r="AF471" i="2"/>
  <c r="AC471" i="2"/>
  <c r="W471" i="2"/>
  <c r="L471" i="2"/>
  <c r="AK470" i="2"/>
  <c r="AF470" i="2"/>
  <c r="AC470" i="2"/>
  <c r="W470" i="2"/>
  <c r="L470" i="2"/>
  <c r="AK469" i="2"/>
  <c r="AF469" i="2"/>
  <c r="AC469" i="2"/>
  <c r="W469" i="2"/>
  <c r="AF468" i="2"/>
  <c r="AC468" i="2"/>
  <c r="W468" i="2"/>
  <c r="AK467" i="2"/>
  <c r="AF467" i="2"/>
  <c r="AC467" i="2"/>
  <c r="W467" i="2"/>
  <c r="AK466" i="2"/>
  <c r="AF466" i="2"/>
  <c r="AC466" i="2"/>
  <c r="W466" i="2"/>
  <c r="AK465" i="2"/>
  <c r="AF465" i="2"/>
  <c r="AC465" i="2"/>
  <c r="W465" i="2"/>
  <c r="AK464" i="2"/>
  <c r="AF464" i="2"/>
  <c r="AC464" i="2"/>
  <c r="W464" i="2"/>
  <c r="AK463" i="2"/>
  <c r="AF463" i="2"/>
  <c r="AC463" i="2"/>
  <c r="W463" i="2"/>
  <c r="AK462" i="2"/>
  <c r="AF462" i="2"/>
  <c r="AC462" i="2"/>
  <c r="W462" i="2"/>
  <c r="AK461" i="2"/>
  <c r="AF461" i="2"/>
  <c r="AC461" i="2"/>
  <c r="W461" i="2"/>
  <c r="AK460" i="2"/>
  <c r="AF460" i="2"/>
  <c r="AC460" i="2"/>
  <c r="W460" i="2"/>
  <c r="AK459" i="2"/>
  <c r="AF459" i="2"/>
  <c r="AC459" i="2"/>
  <c r="W459" i="2"/>
  <c r="AK458" i="2"/>
  <c r="AF458" i="2"/>
  <c r="AC458" i="2"/>
  <c r="W458" i="2"/>
  <c r="AK457" i="2"/>
  <c r="AF457" i="2"/>
  <c r="AC457" i="2"/>
  <c r="W457" i="2"/>
  <c r="W456" i="2"/>
  <c r="AK455" i="2"/>
  <c r="AF455" i="2"/>
  <c r="AC455" i="2"/>
  <c r="W455" i="2"/>
  <c r="AK454" i="2"/>
  <c r="AF454" i="2"/>
  <c r="AC454" i="2"/>
  <c r="W454" i="2"/>
  <c r="AK453" i="2"/>
  <c r="AF453" i="2"/>
  <c r="AC453" i="2"/>
  <c r="W453" i="2"/>
  <c r="AK452" i="2"/>
  <c r="AF452" i="2"/>
  <c r="AC452" i="2"/>
  <c r="W452" i="2"/>
  <c r="L452" i="2"/>
  <c r="AK451" i="2"/>
  <c r="AF451" i="2"/>
  <c r="AC451" i="2"/>
  <c r="W451" i="2"/>
  <c r="AK450" i="2"/>
  <c r="AF450" i="2"/>
  <c r="AC450" i="2"/>
  <c r="W450" i="2"/>
  <c r="AK449" i="2"/>
  <c r="AF449" i="2"/>
  <c r="AC449" i="2"/>
  <c r="W449" i="2"/>
  <c r="W448" i="2"/>
  <c r="AK447" i="2"/>
  <c r="AF447" i="2"/>
  <c r="AC447" i="2"/>
  <c r="W447" i="2"/>
  <c r="AK446" i="2"/>
  <c r="AF446" i="2"/>
  <c r="AC446" i="2"/>
  <c r="W446" i="2"/>
  <c r="AK445" i="2"/>
  <c r="AF445" i="2"/>
  <c r="AC445" i="2"/>
  <c r="W445" i="2"/>
  <c r="AK444" i="2"/>
  <c r="AF444" i="2"/>
  <c r="AC444" i="2"/>
  <c r="W444" i="2"/>
  <c r="AK443" i="2"/>
  <c r="AF443" i="2"/>
  <c r="AC443" i="2"/>
  <c r="W443" i="2"/>
  <c r="AK442" i="2"/>
  <c r="AF442" i="2"/>
  <c r="AC442" i="2"/>
  <c r="W442" i="2"/>
  <c r="AK441" i="2"/>
  <c r="AF441" i="2"/>
  <c r="AC441" i="2"/>
  <c r="W441" i="2"/>
  <c r="AK440" i="2"/>
  <c r="AF440" i="2"/>
  <c r="AC440" i="2"/>
  <c r="W440" i="2"/>
  <c r="AK439" i="2"/>
  <c r="AF439" i="2"/>
  <c r="AC439" i="2"/>
  <c r="W439" i="2"/>
  <c r="AK438" i="2"/>
  <c r="AF438" i="2"/>
  <c r="AC438" i="2"/>
  <c r="W438" i="2"/>
  <c r="AK437" i="2"/>
  <c r="AF437" i="2"/>
  <c r="AC437" i="2"/>
  <c r="W437" i="2"/>
  <c r="AK436" i="2"/>
  <c r="AF436" i="2"/>
  <c r="AC436" i="2"/>
  <c r="W436" i="2"/>
  <c r="AK435" i="2"/>
  <c r="AF435" i="2"/>
  <c r="AC435" i="2"/>
  <c r="W435" i="2"/>
  <c r="AK434" i="2"/>
  <c r="AF434" i="2"/>
  <c r="AC434" i="2"/>
  <c r="W434" i="2"/>
  <c r="AK433" i="2"/>
  <c r="AF433" i="2"/>
  <c r="AC433" i="2"/>
  <c r="W433" i="2"/>
  <c r="AK432" i="2"/>
  <c r="AF432" i="2"/>
  <c r="AC432" i="2"/>
  <c r="W432" i="2"/>
  <c r="AK431" i="2"/>
  <c r="AF431" i="2"/>
  <c r="AC431" i="2"/>
  <c r="W431" i="2"/>
  <c r="L431" i="2"/>
  <c r="AK430" i="2"/>
  <c r="AF430" i="2"/>
  <c r="AC430" i="2"/>
  <c r="W430" i="2"/>
  <c r="M430" i="2"/>
  <c r="AK429" i="2"/>
  <c r="AF429" i="2"/>
  <c r="AC429" i="2"/>
  <c r="W429" i="2"/>
  <c r="AK428" i="2"/>
  <c r="AF428" i="2"/>
  <c r="AC428" i="2"/>
  <c r="W428" i="2"/>
  <c r="AK427" i="2"/>
  <c r="AF427" i="2"/>
  <c r="AC427" i="2"/>
  <c r="W427" i="2"/>
  <c r="AK426" i="2"/>
  <c r="AF426" i="2"/>
  <c r="AC426" i="2"/>
  <c r="W426" i="2"/>
  <c r="AK425" i="2"/>
  <c r="AF425" i="2"/>
  <c r="AC425" i="2"/>
  <c r="W425" i="2"/>
  <c r="AK424" i="2"/>
  <c r="AF424" i="2"/>
  <c r="AC424" i="2"/>
  <c r="W424" i="2"/>
  <c r="AK423" i="2"/>
  <c r="AF423" i="2"/>
  <c r="AC423" i="2"/>
  <c r="W423" i="2"/>
  <c r="AK422" i="2"/>
  <c r="AF422" i="2"/>
  <c r="AC422" i="2"/>
  <c r="AB422" i="2"/>
  <c r="W422" i="2"/>
  <c r="AK421" i="2"/>
  <c r="AF421" i="2"/>
  <c r="AC421" i="2"/>
  <c r="W421" i="2"/>
  <c r="AK420" i="2"/>
  <c r="AF420" i="2"/>
  <c r="AC420" i="2"/>
  <c r="W420" i="2"/>
  <c r="AK419" i="2"/>
  <c r="AG419" i="2"/>
  <c r="AF419" i="2"/>
  <c r="AC419" i="2"/>
  <c r="W419" i="2"/>
  <c r="AK418" i="2"/>
  <c r="AF418" i="2"/>
  <c r="AC418" i="2"/>
  <c r="W418" i="2"/>
  <c r="AK417" i="2"/>
  <c r="AF417" i="2"/>
  <c r="AC417" i="2"/>
  <c r="W417" i="2"/>
  <c r="W416" i="2"/>
  <c r="AK415" i="2"/>
  <c r="AF415" i="2"/>
  <c r="AC415" i="2"/>
  <c r="W415" i="2"/>
  <c r="AK414" i="2"/>
  <c r="AF414" i="2"/>
  <c r="AC414" i="2"/>
  <c r="W414" i="2"/>
  <c r="AK413" i="2"/>
  <c r="AF413" i="2"/>
  <c r="AC413" i="2"/>
  <c r="W413" i="2"/>
  <c r="AK412" i="2"/>
  <c r="AF412" i="2"/>
  <c r="AC412" i="2"/>
  <c r="AB412" i="2"/>
  <c r="AA412" i="2"/>
  <c r="W412" i="2"/>
  <c r="AK411" i="2"/>
  <c r="AF411" i="2"/>
  <c r="AC411" i="2"/>
  <c r="W411" i="2"/>
  <c r="AK410" i="2"/>
  <c r="AF410" i="2"/>
  <c r="AC410" i="2"/>
  <c r="W410" i="2"/>
  <c r="AK409" i="2"/>
  <c r="AF409" i="2"/>
  <c r="AC409" i="2"/>
  <c r="W409" i="2"/>
  <c r="AK408" i="2"/>
  <c r="AF408" i="2"/>
  <c r="AC408" i="2"/>
  <c r="W408" i="2"/>
  <c r="AK407" i="2"/>
  <c r="AF407" i="2"/>
  <c r="AC407" i="2"/>
  <c r="W407" i="2"/>
  <c r="AK406" i="2"/>
  <c r="AF406" i="2"/>
  <c r="AC406" i="2"/>
  <c r="W406" i="2"/>
  <c r="AK405" i="2"/>
  <c r="AF405" i="2"/>
  <c r="AC405" i="2"/>
  <c r="W405" i="2"/>
  <c r="AK404" i="2"/>
  <c r="AF404" i="2"/>
  <c r="AB404" i="2"/>
  <c r="AA404" i="2"/>
  <c r="AC404" i="2" s="1"/>
  <c r="W404" i="2"/>
  <c r="AK403" i="2"/>
  <c r="AF403" i="2"/>
  <c r="AC403" i="2"/>
  <c r="W403" i="2"/>
  <c r="W402" i="2"/>
  <c r="AK401" i="2"/>
  <c r="AF401" i="2"/>
  <c r="AC401" i="2"/>
  <c r="W401" i="2"/>
  <c r="AK400" i="2"/>
  <c r="AF400" i="2"/>
  <c r="AC400" i="2"/>
  <c r="W400" i="2"/>
  <c r="AK399" i="2"/>
  <c r="AF399" i="2"/>
  <c r="AC399" i="2"/>
  <c r="W399" i="2"/>
  <c r="AK398" i="2"/>
  <c r="AF398" i="2"/>
  <c r="AC398" i="2"/>
  <c r="W398" i="2"/>
  <c r="L398" i="2"/>
  <c r="AK397" i="2"/>
  <c r="AF397" i="2"/>
  <c r="AC397" i="2"/>
  <c r="W397" i="2"/>
  <c r="AK396" i="2"/>
  <c r="AF396" i="2"/>
  <c r="AC396" i="2"/>
  <c r="W396" i="2"/>
  <c r="AK395" i="2"/>
  <c r="AF395" i="2"/>
  <c r="AC395" i="2"/>
  <c r="W395" i="2"/>
  <c r="AF394" i="2"/>
  <c r="AC394" i="2"/>
  <c r="W394" i="2"/>
  <c r="AK393" i="2"/>
  <c r="AF393" i="2"/>
  <c r="AC393" i="2"/>
  <c r="W393" i="2"/>
  <c r="AK392" i="2"/>
  <c r="AF392" i="2"/>
  <c r="AC392" i="2"/>
  <c r="W392" i="2"/>
  <c r="AK391" i="2"/>
  <c r="AF391" i="2"/>
  <c r="AC391" i="2"/>
  <c r="W391" i="2"/>
  <c r="AK390" i="2"/>
  <c r="AF390" i="2"/>
  <c r="AC390" i="2"/>
  <c r="W390" i="2"/>
  <c r="AK389" i="2"/>
  <c r="AF389" i="2"/>
  <c r="AC389" i="2"/>
  <c r="W389" i="2"/>
  <c r="AK388" i="2"/>
  <c r="AF388" i="2"/>
  <c r="AC388" i="2"/>
  <c r="W388" i="2"/>
  <c r="AK387" i="2"/>
  <c r="AF387" i="2"/>
  <c r="AC387" i="2"/>
  <c r="W387" i="2"/>
  <c r="AK386" i="2"/>
  <c r="AF386" i="2"/>
  <c r="AC386" i="2"/>
  <c r="W386" i="2"/>
  <c r="AK385" i="2"/>
  <c r="AF385" i="2"/>
  <c r="AC385" i="2"/>
  <c r="W385" i="2"/>
  <c r="AK384" i="2"/>
  <c r="AF384" i="2"/>
  <c r="AC384" i="2"/>
  <c r="W384" i="2"/>
  <c r="AK383" i="2"/>
  <c r="AF383" i="2"/>
  <c r="AC383" i="2"/>
  <c r="W383" i="2"/>
  <c r="AK382" i="2"/>
  <c r="AF382" i="2"/>
  <c r="AC382" i="2"/>
  <c r="W382" i="2"/>
  <c r="AK381" i="2"/>
  <c r="AF381" i="2"/>
  <c r="AC381" i="2"/>
  <c r="W381" i="2"/>
  <c r="AK380" i="2"/>
  <c r="AF380" i="2"/>
  <c r="AC380" i="2"/>
  <c r="W380" i="2"/>
  <c r="AK379" i="2"/>
  <c r="AF379" i="2"/>
  <c r="AC379" i="2"/>
  <c r="W379" i="2"/>
  <c r="AK378" i="2"/>
  <c r="AF378" i="2"/>
  <c r="AC378" i="2"/>
  <c r="W378" i="2"/>
  <c r="W377" i="2"/>
  <c r="AK376" i="2"/>
  <c r="AF376" i="2"/>
  <c r="AC376" i="2"/>
  <c r="W376" i="2"/>
  <c r="AK375" i="2"/>
  <c r="AF375" i="2"/>
  <c r="AC375" i="2"/>
  <c r="W375" i="2"/>
  <c r="AC374" i="2"/>
  <c r="W374" i="2"/>
  <c r="AK373" i="2"/>
  <c r="AF373" i="2"/>
  <c r="AC373" i="2"/>
  <c r="W373" i="2"/>
  <c r="AK372" i="2"/>
  <c r="AF372" i="2"/>
  <c r="AC372" i="2"/>
  <c r="W372" i="2"/>
  <c r="AK371" i="2"/>
  <c r="AF371" i="2"/>
  <c r="AC371" i="2"/>
  <c r="W371" i="2"/>
  <c r="AK370" i="2"/>
  <c r="AF370" i="2"/>
  <c r="AC370" i="2"/>
  <c r="W370" i="2"/>
  <c r="AC369" i="2"/>
  <c r="W369" i="2"/>
  <c r="AK368" i="2"/>
  <c r="AF368" i="2"/>
  <c r="AB368" i="2"/>
  <c r="AA368" i="2"/>
  <c r="AC368" i="2" s="1"/>
  <c r="W368" i="2"/>
  <c r="AK367" i="2"/>
  <c r="AF367" i="2"/>
  <c r="AC367" i="2"/>
  <c r="W367" i="2"/>
  <c r="AK366" i="2"/>
  <c r="AF366" i="2"/>
  <c r="AC366" i="2"/>
  <c r="W366" i="2"/>
  <c r="AK365" i="2"/>
  <c r="AF365" i="2"/>
  <c r="AC365" i="2"/>
  <c r="W365" i="2"/>
  <c r="AK364" i="2"/>
  <c r="AF364" i="2"/>
  <c r="AC364" i="2"/>
  <c r="W364" i="2"/>
  <c r="AK363" i="2"/>
  <c r="AF363" i="2"/>
  <c r="AC363" i="2"/>
  <c r="W363" i="2"/>
  <c r="AK362" i="2"/>
  <c r="AF362" i="2"/>
  <c r="AC362" i="2"/>
  <c r="W362" i="2"/>
  <c r="AK361" i="2"/>
  <c r="AF361" i="2"/>
  <c r="AC361" i="2"/>
  <c r="W361" i="2"/>
  <c r="AF360" i="2"/>
  <c r="AC360" i="2"/>
  <c r="W360" i="2"/>
  <c r="AK359" i="2"/>
  <c r="AF359" i="2"/>
  <c r="AC359" i="2"/>
  <c r="W359" i="2"/>
  <c r="AK358" i="2"/>
  <c r="AF358" i="2"/>
  <c r="AC358" i="2"/>
  <c r="W358" i="2"/>
  <c r="L358" i="2"/>
  <c r="AK357" i="2"/>
  <c r="AF357" i="2"/>
  <c r="AC357" i="2"/>
  <c r="W357" i="2"/>
  <c r="AK356" i="2"/>
  <c r="AF356" i="2"/>
  <c r="AC356" i="2"/>
  <c r="W356" i="2"/>
  <c r="AK355" i="2"/>
  <c r="AF355" i="2"/>
  <c r="AC355" i="2"/>
  <c r="W355" i="2"/>
  <c r="AK354" i="2"/>
  <c r="AF354" i="2"/>
  <c r="AC354" i="2"/>
  <c r="W354" i="2"/>
  <c r="AK353" i="2"/>
  <c r="AF353" i="2"/>
  <c r="AC353" i="2"/>
  <c r="W353" i="2"/>
  <c r="AK352" i="2"/>
  <c r="AF352" i="2"/>
  <c r="AC352" i="2"/>
  <c r="W352" i="2"/>
  <c r="AK351" i="2"/>
  <c r="AF351" i="2"/>
  <c r="AC351" i="2"/>
  <c r="W351" i="2"/>
  <c r="AK350" i="2"/>
  <c r="AF350" i="2"/>
  <c r="AC350" i="2"/>
  <c r="W350" i="2"/>
  <c r="AK349" i="2"/>
  <c r="AF349" i="2"/>
  <c r="AC349" i="2"/>
  <c r="W349" i="2"/>
  <c r="AK348" i="2"/>
  <c r="AF348" i="2"/>
  <c r="AC348" i="2"/>
  <c r="W348" i="2"/>
  <c r="AK347" i="2"/>
  <c r="AF347" i="2"/>
  <c r="AC347" i="2"/>
  <c r="W347" i="2"/>
  <c r="AK346" i="2"/>
  <c r="AF346" i="2"/>
  <c r="AC346" i="2"/>
  <c r="W346" i="2"/>
  <c r="AK345" i="2"/>
  <c r="AF345" i="2"/>
  <c r="AC345" i="2"/>
  <c r="W345" i="2"/>
  <c r="AK344" i="2"/>
  <c r="AF344" i="2"/>
  <c r="AC344" i="2"/>
  <c r="W344" i="2"/>
  <c r="L344" i="2"/>
  <c r="AK343" i="2"/>
  <c r="AF343" i="2"/>
  <c r="AC343" i="2"/>
  <c r="W343" i="2"/>
  <c r="AK342" i="2"/>
  <c r="AF342" i="2"/>
  <c r="AC342" i="2"/>
  <c r="W342" i="2"/>
  <c r="AK341" i="2"/>
  <c r="AF341" i="2"/>
  <c r="AC341" i="2"/>
  <c r="W341" i="2"/>
  <c r="AK340" i="2"/>
  <c r="AF340" i="2"/>
  <c r="AC340" i="2"/>
  <c r="W340" i="2"/>
  <c r="AK339" i="2"/>
  <c r="AF339" i="2"/>
  <c r="AC339" i="2"/>
  <c r="W339" i="2"/>
  <c r="AK338" i="2"/>
  <c r="AF338" i="2"/>
  <c r="AC338" i="2"/>
  <c r="W338" i="2"/>
  <c r="AC337" i="2"/>
  <c r="W337" i="2"/>
  <c r="AK336" i="2"/>
  <c r="AF336" i="2"/>
  <c r="AC336" i="2"/>
  <c r="W336" i="2"/>
  <c r="AK335" i="2"/>
  <c r="AF335" i="2"/>
  <c r="AC335" i="2"/>
  <c r="W335" i="2"/>
  <c r="AK334" i="2"/>
  <c r="AF334" i="2"/>
  <c r="AC334" i="2"/>
  <c r="W334" i="2"/>
  <c r="AK333" i="2"/>
  <c r="AF333" i="2"/>
  <c r="AC333" i="2"/>
  <c r="W333" i="2"/>
  <c r="AK332" i="2"/>
  <c r="AF332" i="2"/>
  <c r="AC332" i="2"/>
  <c r="W332" i="2"/>
  <c r="AK331" i="2"/>
  <c r="AF331" i="2"/>
  <c r="AC331" i="2"/>
  <c r="W331" i="2"/>
  <c r="AK330" i="2"/>
  <c r="AF330" i="2"/>
  <c r="AC330" i="2"/>
  <c r="W330" i="2"/>
  <c r="AK329" i="2"/>
  <c r="AF329" i="2"/>
  <c r="AC329" i="2"/>
  <c r="W329" i="2"/>
  <c r="AK328" i="2"/>
  <c r="AF328" i="2"/>
  <c r="AC328" i="2"/>
  <c r="W328" i="2"/>
  <c r="AK327" i="2"/>
  <c r="AF327" i="2"/>
  <c r="AC327" i="2"/>
  <c r="W327" i="2"/>
  <c r="AK326" i="2"/>
  <c r="AF326" i="2"/>
  <c r="AC326" i="2"/>
  <c r="W326" i="2"/>
  <c r="L326" i="2"/>
  <c r="AK325" i="2"/>
  <c r="AF325" i="2"/>
  <c r="AC325" i="2"/>
  <c r="W325" i="2"/>
  <c r="AK324" i="2"/>
  <c r="AF324" i="2"/>
  <c r="AC324" i="2"/>
  <c r="W324" i="2"/>
  <c r="AK323" i="2"/>
  <c r="AF323" i="2"/>
  <c r="AC323" i="2"/>
  <c r="W323" i="2"/>
  <c r="AK322" i="2"/>
  <c r="AF322" i="2"/>
  <c r="AC322" i="2"/>
  <c r="W322" i="2"/>
  <c r="W321" i="2"/>
  <c r="W320" i="2"/>
  <c r="AK319" i="2"/>
  <c r="AF319" i="2"/>
  <c r="AC319" i="2"/>
  <c r="W319" i="2"/>
  <c r="AK318" i="2"/>
  <c r="AF318" i="2"/>
  <c r="AC318" i="2"/>
  <c r="W318" i="2"/>
  <c r="AK317" i="2"/>
  <c r="AF317" i="2"/>
  <c r="AC317" i="2"/>
  <c r="W317" i="2"/>
  <c r="AK316" i="2"/>
  <c r="AF316" i="2"/>
  <c r="AC316" i="2"/>
  <c r="W316" i="2"/>
  <c r="AK315" i="2"/>
  <c r="AF315" i="2"/>
  <c r="AC315" i="2"/>
  <c r="W315" i="2"/>
  <c r="AK314" i="2"/>
  <c r="AF314" i="2"/>
  <c r="AB314" i="2"/>
  <c r="AA314" i="2"/>
  <c r="AC314" i="2" s="1"/>
  <c r="W314" i="2"/>
  <c r="AK313" i="2"/>
  <c r="AF313" i="2"/>
  <c r="AC313" i="2"/>
  <c r="W313" i="2"/>
  <c r="AK312" i="2"/>
  <c r="AF312" i="2"/>
  <c r="AC312" i="2"/>
  <c r="W312" i="2"/>
  <c r="AK311" i="2"/>
  <c r="AF311" i="2"/>
  <c r="AC311" i="2"/>
  <c r="W311" i="2"/>
  <c r="AK310" i="2"/>
  <c r="AF310" i="2"/>
  <c r="AC310" i="2"/>
  <c r="W310" i="2"/>
  <c r="AK309" i="2"/>
  <c r="AF309" i="2"/>
  <c r="AC309" i="2"/>
  <c r="W309" i="2"/>
  <c r="AC308" i="2"/>
  <c r="W308" i="2"/>
  <c r="AK307" i="2"/>
  <c r="AF307" i="2"/>
  <c r="AC307" i="2"/>
  <c r="W307" i="2"/>
  <c r="AK306" i="2"/>
  <c r="AF306" i="2"/>
  <c r="AC306" i="2"/>
  <c r="W306" i="2"/>
  <c r="AK305" i="2"/>
  <c r="AF305" i="2"/>
  <c r="AC305" i="2"/>
  <c r="W305" i="2"/>
  <c r="M305" i="2"/>
  <c r="AK304" i="2"/>
  <c r="AF304" i="2"/>
  <c r="AC304" i="2"/>
  <c r="W304" i="2"/>
  <c r="AK303" i="2"/>
  <c r="AF303" i="2"/>
  <c r="AC303" i="2"/>
  <c r="W303" i="2"/>
  <c r="AK302" i="2"/>
  <c r="AF302" i="2"/>
  <c r="AC302" i="2"/>
  <c r="W302" i="2"/>
  <c r="AC301" i="2"/>
  <c r="W301" i="2"/>
  <c r="AK300" i="2"/>
  <c r="AF300" i="2"/>
  <c r="AC300" i="2"/>
  <c r="W300" i="2"/>
  <c r="AK299" i="2"/>
  <c r="AF299" i="2"/>
  <c r="AC299" i="2"/>
  <c r="W299" i="2"/>
  <c r="AK298" i="2"/>
  <c r="AF298" i="2"/>
  <c r="AC298" i="2"/>
  <c r="W298" i="2"/>
  <c r="AK297" i="2"/>
  <c r="AF297" i="2"/>
  <c r="AC297" i="2"/>
  <c r="W297" i="2"/>
  <c r="AK296" i="2"/>
  <c r="AF296" i="2"/>
  <c r="AC296" i="2"/>
  <c r="W296" i="2"/>
  <c r="AK295" i="2"/>
  <c r="AF295" i="2"/>
  <c r="AC295" i="2"/>
  <c r="W295" i="2"/>
  <c r="AK294" i="2"/>
  <c r="AF294" i="2"/>
  <c r="AC294" i="2"/>
  <c r="W294" i="2"/>
  <c r="AK293" i="2"/>
  <c r="AF293" i="2"/>
  <c r="AC293" i="2"/>
  <c r="W293" i="2"/>
  <c r="AK292" i="2"/>
  <c r="AF292" i="2"/>
  <c r="AC292" i="2"/>
  <c r="W292" i="2"/>
  <c r="AK291" i="2"/>
  <c r="AF291" i="2"/>
  <c r="AC291" i="2"/>
  <c r="W291" i="2"/>
  <c r="AK290" i="2"/>
  <c r="AF290" i="2"/>
  <c r="AC290" i="2"/>
  <c r="W290" i="2"/>
  <c r="AK289" i="2"/>
  <c r="AF289" i="2"/>
  <c r="AC289" i="2"/>
  <c r="W289" i="2"/>
  <c r="AK288" i="2"/>
  <c r="AF288" i="2"/>
  <c r="AC288" i="2"/>
  <c r="W288" i="2"/>
  <c r="W287" i="2"/>
  <c r="AK286" i="2"/>
  <c r="AF286" i="2"/>
  <c r="AC286" i="2"/>
  <c r="W286" i="2"/>
  <c r="L286" i="2"/>
  <c r="AK285" i="2"/>
  <c r="AF285" i="2"/>
  <c r="AC285" i="2"/>
  <c r="W285" i="2"/>
  <c r="AK284" i="2"/>
  <c r="AF284" i="2"/>
  <c r="AC284" i="2"/>
  <c r="W284" i="2"/>
  <c r="AK283" i="2"/>
  <c r="AF283" i="2"/>
  <c r="AC283" i="2"/>
  <c r="W283" i="2"/>
  <c r="AK282" i="2"/>
  <c r="AF282" i="2"/>
  <c r="AC282" i="2"/>
  <c r="W282" i="2"/>
  <c r="AK281" i="2"/>
  <c r="AF281" i="2"/>
  <c r="AC281" i="2"/>
  <c r="W281" i="2"/>
  <c r="AK280" i="2"/>
  <c r="AF280" i="2"/>
  <c r="AC280" i="2"/>
  <c r="W280" i="2"/>
  <c r="AK279" i="2"/>
  <c r="AF279" i="2"/>
  <c r="AC279" i="2"/>
  <c r="W279" i="2"/>
  <c r="AK278" i="2"/>
  <c r="AF278" i="2"/>
  <c r="AC278" i="2"/>
  <c r="W278" i="2"/>
  <c r="AK277" i="2"/>
  <c r="AF277" i="2"/>
  <c r="AC277" i="2"/>
  <c r="W277" i="2"/>
  <c r="AK276" i="2"/>
  <c r="AF276" i="2"/>
  <c r="AC276" i="2"/>
  <c r="W276" i="2"/>
  <c r="AK275" i="2"/>
  <c r="AF275" i="2"/>
  <c r="AC275" i="2"/>
  <c r="W275" i="2"/>
  <c r="AK274" i="2"/>
  <c r="AF274" i="2"/>
  <c r="AC274" i="2"/>
  <c r="W274" i="2"/>
  <c r="AK273" i="2"/>
  <c r="AF273" i="2"/>
  <c r="AC273" i="2"/>
  <c r="W273" i="2"/>
  <c r="AK272" i="2"/>
  <c r="AF272" i="2"/>
  <c r="AC272" i="2"/>
  <c r="W272" i="2"/>
  <c r="AK271" i="2"/>
  <c r="AF271" i="2"/>
  <c r="AC271" i="2"/>
  <c r="W271" i="2"/>
  <c r="AC270" i="2"/>
  <c r="W270" i="2"/>
  <c r="AK269" i="2"/>
  <c r="AF269" i="2"/>
  <c r="AC269" i="2"/>
  <c r="W269" i="2"/>
  <c r="AK268" i="2"/>
  <c r="AF268" i="2"/>
  <c r="AC268" i="2"/>
  <c r="W268" i="2"/>
  <c r="AK267" i="2"/>
  <c r="AF267" i="2"/>
  <c r="AC267" i="2"/>
  <c r="W267" i="2"/>
  <c r="AK266" i="2"/>
  <c r="AF266" i="2"/>
  <c r="AC266" i="2"/>
  <c r="W266" i="2"/>
  <c r="AK265" i="2"/>
  <c r="AF265" i="2"/>
  <c r="AC265" i="2"/>
  <c r="W265" i="2"/>
  <c r="AK264" i="2"/>
  <c r="AF264" i="2"/>
  <c r="AC264" i="2"/>
  <c r="W264" i="2"/>
  <c r="AK263" i="2"/>
  <c r="AF263" i="2"/>
  <c r="AC263" i="2"/>
  <c r="W263" i="2"/>
  <c r="AK262" i="2"/>
  <c r="AF262" i="2"/>
  <c r="AC262" i="2"/>
  <c r="W262" i="2"/>
  <c r="AK261" i="2"/>
  <c r="AF261" i="2"/>
  <c r="AC261" i="2"/>
  <c r="W261" i="2"/>
  <c r="AK260" i="2"/>
  <c r="AF260" i="2"/>
  <c r="AB260" i="2"/>
  <c r="AA260" i="2"/>
  <c r="AC260" i="2" s="1"/>
  <c r="W260" i="2"/>
  <c r="AK259" i="2"/>
  <c r="AF259" i="2"/>
  <c r="AC259" i="2"/>
  <c r="W259" i="2"/>
  <c r="AK258" i="2"/>
  <c r="AF258" i="2"/>
  <c r="AC258" i="2"/>
  <c r="W258" i="2"/>
  <c r="AK257" i="2"/>
  <c r="AF257" i="2"/>
  <c r="AC257" i="2"/>
  <c r="W257" i="2"/>
  <c r="W256" i="2"/>
  <c r="AC255" i="2"/>
  <c r="W255" i="2"/>
  <c r="AK254" i="2"/>
  <c r="AF254" i="2"/>
  <c r="AC254" i="2"/>
  <c r="W254" i="2"/>
  <c r="AK253" i="2"/>
  <c r="AF253" i="2"/>
  <c r="AC253" i="2"/>
  <c r="W253" i="2"/>
  <c r="AK252" i="2"/>
  <c r="AF252" i="2"/>
  <c r="AC252" i="2"/>
  <c r="W252" i="2"/>
  <c r="AK251" i="2"/>
  <c r="AF251" i="2"/>
  <c r="AC251" i="2"/>
  <c r="W251" i="2"/>
  <c r="AK250" i="2"/>
  <c r="AF250" i="2"/>
  <c r="AC250" i="2"/>
  <c r="W250" i="2"/>
  <c r="AK249" i="2"/>
  <c r="AF249" i="2"/>
  <c r="AC249" i="2"/>
  <c r="W249" i="2"/>
  <c r="AK248" i="2"/>
  <c r="AF248" i="2"/>
  <c r="AC248" i="2"/>
  <c r="W248" i="2"/>
  <c r="AK247" i="2"/>
  <c r="AF247" i="2"/>
  <c r="AC247" i="2"/>
  <c r="W247" i="2"/>
  <c r="AK246" i="2"/>
  <c r="AF246" i="2"/>
  <c r="AC246" i="2"/>
  <c r="W246" i="2"/>
  <c r="AK245" i="2"/>
  <c r="AF245" i="2"/>
  <c r="AC245" i="2"/>
  <c r="W245" i="2"/>
  <c r="AK244" i="2"/>
  <c r="AF244" i="2"/>
  <c r="AC244" i="2"/>
  <c r="W244" i="2"/>
  <c r="AK243" i="2"/>
  <c r="AF243" i="2"/>
  <c r="AC243" i="2"/>
  <c r="W243" i="2"/>
  <c r="AK242" i="2"/>
  <c r="AF242" i="2"/>
  <c r="AC242" i="2"/>
  <c r="W242" i="2"/>
  <c r="AK241" i="2"/>
  <c r="AF241" i="2"/>
  <c r="AC241" i="2"/>
  <c r="W241" i="2"/>
  <c r="AK240" i="2"/>
  <c r="AF240" i="2"/>
  <c r="AC240" i="2"/>
  <c r="W240" i="2"/>
  <c r="W239" i="2"/>
  <c r="AK238" i="2"/>
  <c r="AF238" i="2"/>
  <c r="AC238" i="2"/>
  <c r="W238" i="2"/>
  <c r="AK237" i="2"/>
  <c r="AH237" i="2"/>
  <c r="AF237" i="2"/>
  <c r="AC237" i="2"/>
  <c r="W237" i="2"/>
  <c r="AK236" i="2"/>
  <c r="AF236" i="2"/>
  <c r="AC236" i="2"/>
  <c r="W236" i="2"/>
  <c r="L236" i="2"/>
  <c r="AK235" i="2"/>
  <c r="AF235" i="2"/>
  <c r="AC235" i="2"/>
  <c r="W235" i="2"/>
  <c r="AK234" i="2"/>
  <c r="AF234" i="2"/>
  <c r="AC234" i="2"/>
  <c r="W234" i="2"/>
  <c r="W233" i="2"/>
  <c r="AK232" i="2"/>
  <c r="AF232" i="2"/>
  <c r="AB232" i="2"/>
  <c r="AA232" i="2"/>
  <c r="AC232" i="2" s="1"/>
  <c r="W232" i="2"/>
  <c r="AK231" i="2"/>
  <c r="AF231" i="2"/>
  <c r="AC231" i="2"/>
  <c r="W231" i="2"/>
  <c r="AK230" i="2"/>
  <c r="AF230" i="2"/>
  <c r="AC230" i="2"/>
  <c r="W230" i="2"/>
  <c r="AK229" i="2"/>
  <c r="AF229" i="2"/>
  <c r="AC229" i="2"/>
  <c r="W229" i="2"/>
  <c r="AK228" i="2"/>
  <c r="AF228" i="2"/>
  <c r="AC228" i="2"/>
  <c r="W228" i="2"/>
  <c r="AK227" i="2"/>
  <c r="AF227" i="2"/>
  <c r="AC227" i="2"/>
  <c r="W227" i="2"/>
  <c r="AK226" i="2"/>
  <c r="AF226" i="2"/>
  <c r="AC226" i="2"/>
  <c r="W226" i="2"/>
  <c r="AK225" i="2"/>
  <c r="AF225" i="2"/>
  <c r="AC225" i="2"/>
  <c r="W225" i="2"/>
  <c r="AK224" i="2"/>
  <c r="AF224" i="2"/>
  <c r="AC224" i="2"/>
  <c r="W224" i="2"/>
  <c r="AK223" i="2"/>
  <c r="AF223" i="2"/>
  <c r="AC223" i="2"/>
  <c r="W223" i="2"/>
  <c r="AK222" i="2"/>
  <c r="AF222" i="2"/>
  <c r="AC222" i="2"/>
  <c r="W222" i="2"/>
  <c r="AK221" i="2"/>
  <c r="AF221" i="2"/>
  <c r="AC221" i="2"/>
  <c r="W221" i="2"/>
  <c r="AK220" i="2"/>
  <c r="AF220" i="2"/>
  <c r="AC220" i="2"/>
  <c r="W220" i="2"/>
  <c r="AK219" i="2"/>
  <c r="AF219" i="2"/>
  <c r="AC219" i="2"/>
  <c r="W219" i="2"/>
  <c r="AK218" i="2"/>
  <c r="AF218" i="2"/>
  <c r="AC218" i="2"/>
  <c r="W218" i="2"/>
  <c r="L218" i="2"/>
  <c r="AK217" i="2"/>
  <c r="AF217" i="2"/>
  <c r="AC217" i="2"/>
  <c r="W217" i="2"/>
  <c r="AK216" i="2"/>
  <c r="AF216" i="2"/>
  <c r="AC216" i="2"/>
  <c r="W216" i="2"/>
  <c r="AK215" i="2"/>
  <c r="AF215" i="2"/>
  <c r="AC215" i="2"/>
  <c r="W215" i="2"/>
  <c r="M215" i="2"/>
  <c r="AK214" i="2"/>
  <c r="AF214" i="2"/>
  <c r="AC214" i="2"/>
  <c r="W214" i="2"/>
  <c r="AK213" i="2"/>
  <c r="AF213" i="2"/>
  <c r="AC213" i="2"/>
  <c r="W213" i="2"/>
  <c r="AK212" i="2"/>
  <c r="AF212" i="2"/>
  <c r="AC212" i="2"/>
  <c r="W212" i="2"/>
  <c r="AK211" i="2"/>
  <c r="AF211" i="2"/>
  <c r="AC211" i="2"/>
  <c r="W211" i="2"/>
  <c r="AK210" i="2"/>
  <c r="AF210" i="2"/>
  <c r="AC210" i="2"/>
  <c r="W210" i="2"/>
  <c r="AK209" i="2"/>
  <c r="AF209" i="2"/>
  <c r="AC209" i="2"/>
  <c r="W209" i="2"/>
  <c r="AK208" i="2"/>
  <c r="AF208" i="2"/>
  <c r="AC208" i="2"/>
  <c r="W208" i="2"/>
  <c r="AK207" i="2"/>
  <c r="AF207" i="2"/>
  <c r="AC207" i="2"/>
  <c r="W207" i="2"/>
  <c r="AK206" i="2"/>
  <c r="AF206" i="2"/>
  <c r="AC206" i="2"/>
  <c r="W206" i="2"/>
  <c r="AK205" i="2"/>
  <c r="AF205" i="2"/>
  <c r="AC205" i="2"/>
  <c r="W205" i="2"/>
  <c r="AK204" i="2"/>
  <c r="AF204" i="2"/>
  <c r="AC204" i="2"/>
  <c r="W204" i="2"/>
  <c r="AK203" i="2"/>
  <c r="AF203" i="2"/>
  <c r="AC203" i="2"/>
  <c r="W203" i="2"/>
  <c r="AK202" i="2"/>
  <c r="AF202" i="2"/>
  <c r="AC202" i="2"/>
  <c r="W202" i="2"/>
  <c r="AK201" i="2"/>
  <c r="AF201" i="2"/>
  <c r="AC201" i="2"/>
  <c r="W201" i="2"/>
  <c r="AK200" i="2"/>
  <c r="AF200" i="2"/>
  <c r="AC200" i="2"/>
  <c r="W200" i="2"/>
  <c r="AK199" i="2"/>
  <c r="AF199" i="2"/>
  <c r="AC199" i="2"/>
  <c r="W199" i="2"/>
  <c r="AK198" i="2"/>
  <c r="AF198" i="2"/>
  <c r="AC198" i="2"/>
  <c r="W198" i="2"/>
  <c r="AK197" i="2"/>
  <c r="AF197" i="2"/>
  <c r="AC197" i="2"/>
  <c r="W197" i="2"/>
  <c r="AK196" i="2"/>
  <c r="AF196" i="2"/>
  <c r="AC196" i="2"/>
  <c r="W196" i="2"/>
  <c r="AK195" i="2"/>
  <c r="AF195" i="2"/>
  <c r="AC195" i="2"/>
  <c r="W195" i="2"/>
  <c r="AK194" i="2"/>
  <c r="AF194" i="2"/>
  <c r="AC194" i="2"/>
  <c r="W194" i="2"/>
  <c r="AK193" i="2"/>
  <c r="AF193" i="2"/>
  <c r="AC193" i="2"/>
  <c r="W193" i="2"/>
  <c r="AK192" i="2"/>
  <c r="AF192" i="2"/>
  <c r="AC192" i="2"/>
  <c r="W192" i="2"/>
  <c r="AK191" i="2"/>
  <c r="AF191" i="2"/>
  <c r="AC191" i="2"/>
  <c r="W191" i="2"/>
  <c r="AK190" i="2"/>
  <c r="AF190" i="2"/>
  <c r="AC190" i="2"/>
  <c r="W190" i="2"/>
  <c r="AK189" i="2"/>
  <c r="AF189" i="2"/>
  <c r="AC189" i="2"/>
  <c r="W189" i="2"/>
  <c r="AK188" i="2"/>
  <c r="AF188" i="2"/>
  <c r="AB188" i="2"/>
  <c r="AA188" i="2"/>
  <c r="AC188" i="2" s="1"/>
  <c r="W188" i="2"/>
  <c r="AK187" i="2"/>
  <c r="AF187" i="2"/>
  <c r="AC187" i="2"/>
  <c r="W187" i="2"/>
  <c r="AK186" i="2"/>
  <c r="AF186" i="2"/>
  <c r="AC186" i="2"/>
  <c r="W186" i="2"/>
  <c r="AK185" i="2"/>
  <c r="AF185" i="2"/>
  <c r="AC185" i="2"/>
  <c r="W185" i="2"/>
  <c r="AK184" i="2"/>
  <c r="AF184" i="2"/>
  <c r="AC184" i="2"/>
  <c r="W184" i="2"/>
  <c r="AK183" i="2"/>
  <c r="AF183" i="2"/>
  <c r="AC183" i="2"/>
  <c r="W183" i="2"/>
  <c r="AK182" i="2"/>
  <c r="AF182" i="2"/>
  <c r="AC182" i="2"/>
  <c r="W182" i="2"/>
  <c r="AK181" i="2"/>
  <c r="AF181" i="2"/>
  <c r="AC181" i="2"/>
  <c r="W181" i="2"/>
  <c r="AK180" i="2"/>
  <c r="AF180" i="2"/>
  <c r="AC180" i="2"/>
  <c r="W180" i="2"/>
  <c r="AK179" i="2"/>
  <c r="AF179" i="2"/>
  <c r="AC179" i="2"/>
  <c r="W179" i="2"/>
  <c r="AK178" i="2"/>
  <c r="AF178" i="2"/>
  <c r="AC178" i="2"/>
  <c r="W178" i="2"/>
  <c r="AK177" i="2"/>
  <c r="AF177" i="2"/>
  <c r="AC177" i="2"/>
  <c r="W177" i="2"/>
  <c r="AK176" i="2"/>
  <c r="AF176" i="2"/>
  <c r="AC176" i="2"/>
  <c r="W176" i="2"/>
  <c r="AK175" i="2"/>
  <c r="AF175" i="2"/>
  <c r="AC175" i="2"/>
  <c r="W175" i="2"/>
  <c r="AK174" i="2"/>
  <c r="AF174" i="2"/>
  <c r="AC174" i="2"/>
  <c r="W174" i="2"/>
  <c r="AK173" i="2"/>
  <c r="AF173" i="2"/>
  <c r="AC173" i="2"/>
  <c r="W173" i="2"/>
  <c r="AK172" i="2"/>
  <c r="AF172" i="2"/>
  <c r="AC172" i="2"/>
  <c r="W172" i="2"/>
  <c r="AK171" i="2"/>
  <c r="AF171" i="2"/>
  <c r="AC171" i="2"/>
  <c r="W171" i="2"/>
  <c r="AK170" i="2"/>
  <c r="AF170" i="2"/>
  <c r="AC170" i="2"/>
  <c r="AB170" i="2"/>
  <c r="AA170" i="2"/>
  <c r="W170" i="2"/>
  <c r="AK169" i="2"/>
  <c r="AF169" i="2"/>
  <c r="AC169" i="2"/>
  <c r="W169" i="2"/>
  <c r="AK168" i="2"/>
  <c r="AF168" i="2"/>
  <c r="AC168" i="2"/>
  <c r="W168" i="2"/>
  <c r="AK167" i="2"/>
  <c r="AF167" i="2"/>
  <c r="AC167" i="2"/>
  <c r="W167" i="2"/>
  <c r="AK166" i="2"/>
  <c r="AF166" i="2"/>
  <c r="AC166" i="2"/>
  <c r="W166" i="2"/>
  <c r="AK165" i="2"/>
  <c r="AF165" i="2"/>
  <c r="AC165" i="2"/>
  <c r="W165" i="2"/>
  <c r="AK164" i="2"/>
  <c r="AF164" i="2"/>
  <c r="AC164" i="2"/>
  <c r="W164" i="2"/>
  <c r="AK163" i="2"/>
  <c r="AF163" i="2"/>
  <c r="AC163" i="2"/>
  <c r="W163" i="2"/>
  <c r="AK162" i="2"/>
  <c r="AF162" i="2"/>
  <c r="AC162" i="2"/>
  <c r="W162" i="2"/>
  <c r="AK161" i="2"/>
  <c r="AF161" i="2"/>
  <c r="AC161" i="2"/>
  <c r="W161" i="2"/>
  <c r="L161" i="2"/>
  <c r="AK160" i="2"/>
  <c r="AF160" i="2"/>
  <c r="AC160" i="2"/>
  <c r="W160" i="2"/>
  <c r="L160" i="2"/>
  <c r="AK159" i="2"/>
  <c r="AF159" i="2"/>
  <c r="AC159" i="2"/>
  <c r="W159" i="2"/>
  <c r="AK158" i="2"/>
  <c r="AF158" i="2"/>
  <c r="AC158" i="2"/>
  <c r="W158" i="2"/>
  <c r="AK157" i="2"/>
  <c r="AF157" i="2"/>
  <c r="AC157" i="2"/>
  <c r="W157" i="2"/>
  <c r="AK156" i="2"/>
  <c r="AF156" i="2"/>
  <c r="AC156" i="2"/>
  <c r="W156" i="2"/>
  <c r="AK155" i="2"/>
  <c r="AF155" i="2"/>
  <c r="AC155" i="2"/>
  <c r="W155" i="2"/>
  <c r="AK154" i="2"/>
  <c r="AF154" i="2"/>
  <c r="AC154" i="2"/>
  <c r="W154" i="2"/>
  <c r="AK153" i="2"/>
  <c r="AF153" i="2"/>
  <c r="AC153" i="2"/>
  <c r="W153" i="2"/>
  <c r="AK152" i="2"/>
  <c r="AF152" i="2"/>
  <c r="AC152" i="2"/>
  <c r="W152" i="2"/>
  <c r="AK151" i="2"/>
  <c r="AC151" i="2"/>
  <c r="W151" i="2"/>
  <c r="AK150" i="2"/>
  <c r="AF150" i="2"/>
  <c r="AC150" i="2"/>
  <c r="W150" i="2"/>
  <c r="AK149" i="2"/>
  <c r="AF149" i="2"/>
  <c r="AC149" i="2"/>
  <c r="W149" i="2"/>
  <c r="AK148" i="2"/>
  <c r="AF148" i="2"/>
  <c r="AC148" i="2"/>
  <c r="W148" i="2"/>
  <c r="AK147" i="2"/>
  <c r="AF147" i="2"/>
  <c r="AC147" i="2"/>
  <c r="W147" i="2"/>
  <c r="AK146" i="2"/>
  <c r="AF146" i="2"/>
  <c r="AC146" i="2"/>
  <c r="W146" i="2"/>
  <c r="AK145" i="2"/>
  <c r="AF145" i="2"/>
  <c r="AC145" i="2"/>
  <c r="W145" i="2"/>
  <c r="AK144" i="2"/>
  <c r="AF144" i="2"/>
  <c r="AC144" i="2"/>
  <c r="W144" i="2"/>
  <c r="AK143" i="2"/>
  <c r="AD143" i="2"/>
  <c r="AF143" i="2" s="1"/>
  <c r="AC143" i="2"/>
  <c r="W143" i="2"/>
  <c r="AK142" i="2"/>
  <c r="AF142" i="2"/>
  <c r="AC142" i="2"/>
  <c r="W142" i="2"/>
  <c r="AK141" i="2"/>
  <c r="AF141" i="2"/>
  <c r="AC141" i="2"/>
  <c r="W141" i="2"/>
  <c r="AK140" i="2"/>
  <c r="AF140" i="2"/>
  <c r="AC140" i="2"/>
  <c r="W140" i="2"/>
  <c r="AK139" i="2"/>
  <c r="AF139" i="2"/>
  <c r="AC139" i="2"/>
  <c r="W139" i="2"/>
  <c r="AK138" i="2"/>
  <c r="AF138" i="2"/>
  <c r="AC138" i="2"/>
  <c r="W138" i="2"/>
  <c r="AK137" i="2"/>
  <c r="AF137" i="2"/>
  <c r="AC137" i="2"/>
  <c r="W137" i="2"/>
  <c r="AK136" i="2"/>
  <c r="AF136" i="2"/>
  <c r="AC136" i="2"/>
  <c r="W136" i="2"/>
  <c r="AK135" i="2"/>
  <c r="AF135" i="2"/>
  <c r="AC135" i="2"/>
  <c r="W135" i="2"/>
  <c r="AK134" i="2"/>
  <c r="AF134" i="2"/>
  <c r="AC134" i="2"/>
  <c r="AB134" i="2"/>
  <c r="AA134" i="2"/>
  <c r="W134" i="2"/>
  <c r="AK133" i="2"/>
  <c r="AF133" i="2"/>
  <c r="AC133" i="2"/>
  <c r="W133" i="2"/>
  <c r="AK132" i="2"/>
  <c r="AF132" i="2"/>
  <c r="AC132" i="2"/>
  <c r="W132" i="2"/>
  <c r="AK131" i="2"/>
  <c r="AF131" i="2"/>
  <c r="AC131" i="2"/>
  <c r="W131" i="2"/>
  <c r="AK130" i="2"/>
  <c r="AF130" i="2"/>
  <c r="AC130" i="2"/>
  <c r="W130" i="2"/>
  <c r="AK129" i="2"/>
  <c r="AF129" i="2"/>
  <c r="AC129" i="2"/>
  <c r="W129" i="2"/>
  <c r="AK128" i="2"/>
  <c r="AF128" i="2"/>
  <c r="AC128" i="2"/>
  <c r="W128" i="2"/>
  <c r="AK127" i="2"/>
  <c r="AF127" i="2"/>
  <c r="AC127" i="2"/>
  <c r="W127" i="2"/>
  <c r="AK126" i="2"/>
  <c r="AF126" i="2"/>
  <c r="AC126" i="2"/>
  <c r="W126" i="2"/>
  <c r="AK125" i="2"/>
  <c r="AF125" i="2"/>
  <c r="AC125" i="2"/>
  <c r="W125" i="2"/>
  <c r="L125" i="2"/>
  <c r="AK124" i="2"/>
  <c r="AF124" i="2"/>
  <c r="AC124" i="2"/>
  <c r="W124" i="2"/>
  <c r="AK123" i="2"/>
  <c r="AF123" i="2"/>
  <c r="AC123" i="2"/>
  <c r="W123" i="2"/>
  <c r="AK122" i="2"/>
  <c r="AF122" i="2"/>
  <c r="AC122" i="2"/>
  <c r="W122" i="2"/>
  <c r="AK121" i="2"/>
  <c r="AF121" i="2"/>
  <c r="AB121" i="2"/>
  <c r="AC121" i="2" s="1"/>
  <c r="AA121" i="2"/>
  <c r="W121" i="2"/>
  <c r="AK120" i="2"/>
  <c r="AF120" i="2"/>
  <c r="AC120" i="2"/>
  <c r="W120" i="2"/>
  <c r="AK119" i="2"/>
  <c r="AF119" i="2"/>
  <c r="AC119" i="2"/>
  <c r="W119" i="2"/>
  <c r="AK118" i="2"/>
  <c r="AF118" i="2"/>
  <c r="AC118" i="2"/>
  <c r="W118" i="2"/>
  <c r="AK117" i="2"/>
  <c r="AF117" i="2"/>
  <c r="AC117" i="2"/>
  <c r="W117" i="2"/>
  <c r="AK116" i="2"/>
  <c r="AF116" i="2"/>
  <c r="AA116" i="2"/>
  <c r="AC116" i="2" s="1"/>
  <c r="W116" i="2"/>
  <c r="AK115" i="2"/>
  <c r="AF115" i="2"/>
  <c r="AC115" i="2"/>
  <c r="W115" i="2"/>
  <c r="AK114" i="2"/>
  <c r="AF114" i="2"/>
  <c r="AB114" i="2"/>
  <c r="AA114" i="2"/>
  <c r="AC114" i="2" s="1"/>
  <c r="W114" i="2"/>
  <c r="AK113" i="2"/>
  <c r="AF113" i="2"/>
  <c r="AC113" i="2"/>
  <c r="W113" i="2"/>
  <c r="AK112" i="2"/>
  <c r="AF112" i="2"/>
  <c r="AC112" i="2"/>
  <c r="W112" i="2"/>
  <c r="AK111" i="2"/>
  <c r="AF111" i="2"/>
  <c r="AC111" i="2"/>
  <c r="W111" i="2"/>
  <c r="AK110" i="2"/>
  <c r="AF110" i="2"/>
  <c r="AC110" i="2"/>
  <c r="W110" i="2"/>
  <c r="AK109" i="2"/>
  <c r="AF109" i="2"/>
  <c r="AC109" i="2"/>
  <c r="W109" i="2"/>
  <c r="AK108" i="2"/>
  <c r="AF108" i="2"/>
  <c r="AC108" i="2"/>
  <c r="W108" i="2"/>
  <c r="AK107" i="2"/>
  <c r="AF107" i="2"/>
  <c r="AC107" i="2"/>
  <c r="W107" i="2"/>
  <c r="R107" i="2"/>
  <c r="L107" i="2"/>
  <c r="AC106" i="2"/>
  <c r="W106" i="2"/>
  <c r="AK105" i="2"/>
  <c r="AF105" i="2"/>
  <c r="AC105" i="2"/>
  <c r="W105" i="2"/>
  <c r="AK104" i="2"/>
  <c r="AF104" i="2"/>
  <c r="AC104" i="2"/>
  <c r="W104" i="2"/>
  <c r="AC103" i="2"/>
  <c r="W103" i="2"/>
  <c r="AK102" i="2"/>
  <c r="AF102" i="2"/>
  <c r="AC102" i="2"/>
  <c r="W102" i="2"/>
  <c r="AK101" i="2"/>
  <c r="AF101" i="2"/>
  <c r="AC101" i="2"/>
  <c r="W101" i="2"/>
  <c r="AK100" i="2"/>
  <c r="AF100" i="2"/>
  <c r="AC100" i="2"/>
  <c r="W100" i="2"/>
  <c r="AK99" i="2"/>
  <c r="AF99" i="2"/>
  <c r="AC99" i="2"/>
  <c r="W99" i="2"/>
  <c r="AK98" i="2"/>
  <c r="AF98" i="2"/>
  <c r="AB98" i="2"/>
  <c r="AA98" i="2"/>
  <c r="AC98" i="2" s="1"/>
  <c r="W98" i="2"/>
  <c r="AK97" i="2"/>
  <c r="AF97" i="2"/>
  <c r="AC97" i="2"/>
  <c r="W97" i="2"/>
  <c r="AK96" i="2"/>
  <c r="AF96" i="2"/>
  <c r="AC96" i="2"/>
  <c r="W96" i="2"/>
  <c r="AC95" i="2"/>
  <c r="W95" i="2"/>
  <c r="AK94" i="2"/>
  <c r="AF94" i="2"/>
  <c r="AC94" i="2"/>
  <c r="W94" i="2"/>
  <c r="AK93" i="2"/>
  <c r="AF93" i="2"/>
  <c r="AC93" i="2"/>
  <c r="W93" i="2"/>
  <c r="AK92" i="2"/>
  <c r="AF92" i="2"/>
  <c r="AC92" i="2"/>
  <c r="W92" i="2"/>
  <c r="AK91" i="2"/>
  <c r="AC91" i="2"/>
  <c r="W91" i="2"/>
  <c r="AC90" i="2"/>
  <c r="W90" i="2"/>
  <c r="AK89" i="2"/>
  <c r="AF89" i="2"/>
  <c r="AC89" i="2"/>
  <c r="W89" i="2"/>
  <c r="R89" i="2"/>
  <c r="L89" i="2"/>
  <c r="AF88" i="2"/>
  <c r="AC88" i="2"/>
  <c r="W88" i="2"/>
  <c r="AK87" i="2"/>
  <c r="AF87" i="2"/>
  <c r="AC87" i="2"/>
  <c r="W87" i="2"/>
  <c r="AK86" i="2"/>
  <c r="AF86" i="2"/>
  <c r="AC86" i="2"/>
  <c r="W86" i="2"/>
  <c r="AK85" i="2"/>
  <c r="AF85" i="2"/>
  <c r="AC85" i="2"/>
  <c r="W85" i="2"/>
  <c r="AK84" i="2"/>
  <c r="AF84" i="2"/>
  <c r="AC84" i="2"/>
  <c r="W84" i="2"/>
  <c r="AK83" i="2"/>
  <c r="AF83" i="2"/>
  <c r="AC83" i="2"/>
  <c r="W83" i="2"/>
  <c r="AC82" i="2"/>
  <c r="W82" i="2"/>
  <c r="AK81" i="2"/>
  <c r="AF81" i="2"/>
  <c r="AC81" i="2"/>
  <c r="W81" i="2"/>
  <c r="AK80" i="2"/>
  <c r="AF80" i="2"/>
  <c r="AB80" i="2"/>
  <c r="AA80" i="2"/>
  <c r="AC80" i="2" s="1"/>
  <c r="W80" i="2"/>
  <c r="J80" i="2"/>
  <c r="AK79" i="2"/>
  <c r="AF79" i="2"/>
  <c r="AC79" i="2"/>
  <c r="W79" i="2"/>
  <c r="W78" i="2"/>
  <c r="AK77" i="2"/>
  <c r="AF77" i="2"/>
  <c r="AC77" i="2"/>
  <c r="W77" i="2"/>
  <c r="AK76" i="2"/>
  <c r="AF76" i="2"/>
  <c r="AC76" i="2"/>
  <c r="W76" i="2"/>
  <c r="AC75" i="2"/>
  <c r="W75" i="2"/>
  <c r="W74" i="2"/>
  <c r="AK73" i="2"/>
  <c r="AF73" i="2"/>
  <c r="AC73" i="2"/>
  <c r="W73" i="2"/>
  <c r="AK72" i="2"/>
  <c r="AF72" i="2"/>
  <c r="AC72" i="2"/>
  <c r="W72" i="2"/>
  <c r="AK71" i="2"/>
  <c r="AF71" i="2"/>
  <c r="AC71" i="2"/>
  <c r="W71" i="2"/>
  <c r="R71" i="2"/>
  <c r="L71" i="2"/>
  <c r="AK70" i="2"/>
  <c r="AF70" i="2"/>
  <c r="AC70" i="2"/>
  <c r="W70" i="2"/>
  <c r="AK69" i="2"/>
  <c r="AF69" i="2"/>
  <c r="AC69" i="2"/>
  <c r="W69" i="2"/>
  <c r="AK68" i="2"/>
  <c r="AF68" i="2"/>
  <c r="AC68" i="2"/>
  <c r="W68" i="2"/>
  <c r="AK67" i="2"/>
  <c r="AF67" i="2"/>
  <c r="AC67" i="2"/>
  <c r="W67" i="2"/>
  <c r="AK66" i="2"/>
  <c r="AF66" i="2"/>
  <c r="AC66" i="2"/>
  <c r="W66" i="2"/>
  <c r="AK65" i="2"/>
  <c r="AF65" i="2"/>
  <c r="AC65" i="2"/>
  <c r="W65" i="2"/>
  <c r="AK64" i="2"/>
  <c r="AF64" i="2"/>
  <c r="AC64" i="2"/>
  <c r="W64" i="2"/>
  <c r="AK63" i="2"/>
  <c r="AF63" i="2"/>
  <c r="AC63" i="2"/>
  <c r="W63" i="2"/>
  <c r="AK62" i="2"/>
  <c r="AF62" i="2"/>
  <c r="AB62" i="2"/>
  <c r="AC62" i="2" s="1"/>
  <c r="AA62" i="2"/>
  <c r="W62" i="2"/>
  <c r="AK61" i="2"/>
  <c r="AF61" i="2"/>
  <c r="AC61" i="2"/>
  <c r="W61" i="2"/>
  <c r="AK60" i="2"/>
  <c r="AF60" i="2"/>
  <c r="AC60" i="2"/>
  <c r="W60" i="2"/>
  <c r="AK59" i="2"/>
  <c r="AF59" i="2"/>
  <c r="AC59" i="2"/>
  <c r="W59" i="2"/>
  <c r="AK58" i="2"/>
  <c r="AF58" i="2"/>
  <c r="AC58" i="2"/>
  <c r="W58" i="2"/>
  <c r="AK57" i="2"/>
  <c r="AF57" i="2"/>
  <c r="AC57" i="2"/>
  <c r="W57" i="2"/>
  <c r="AK56" i="2"/>
  <c r="AF56" i="2"/>
  <c r="AC56" i="2"/>
  <c r="W56" i="2"/>
  <c r="AK55" i="2"/>
  <c r="AF55" i="2"/>
  <c r="AC55" i="2"/>
  <c r="W55" i="2"/>
  <c r="AK54" i="2"/>
  <c r="AF54" i="2"/>
  <c r="AC54" i="2"/>
  <c r="W54" i="2"/>
  <c r="AK53" i="2"/>
  <c r="AF53" i="2"/>
  <c r="AC53" i="2"/>
  <c r="W53" i="2"/>
  <c r="S53" i="2"/>
  <c r="R53" i="2"/>
  <c r="L53" i="2"/>
  <c r="AK52" i="2"/>
  <c r="AF52" i="2"/>
  <c r="AC52" i="2"/>
  <c r="W52" i="2"/>
  <c r="AK51" i="2"/>
  <c r="AF51" i="2"/>
  <c r="AC51" i="2"/>
  <c r="W51" i="2"/>
  <c r="AK50" i="2"/>
  <c r="AF50" i="2"/>
  <c r="AC50" i="2"/>
  <c r="AB50" i="2"/>
  <c r="W50" i="2"/>
  <c r="AK49" i="2"/>
  <c r="AF49" i="2"/>
  <c r="AC49" i="2"/>
  <c r="W49" i="2"/>
  <c r="AK48" i="2"/>
  <c r="AF48" i="2"/>
  <c r="AC48" i="2"/>
  <c r="W48" i="2"/>
  <c r="AK47" i="2"/>
  <c r="AF47" i="2"/>
  <c r="AC47" i="2"/>
  <c r="W47" i="2"/>
  <c r="AK46" i="2"/>
  <c r="AF46" i="2"/>
  <c r="AC46" i="2"/>
  <c r="W46" i="2"/>
  <c r="AK45" i="2"/>
  <c r="AF45" i="2"/>
  <c r="AC45" i="2"/>
  <c r="W45" i="2"/>
  <c r="AK44" i="2"/>
  <c r="AF44" i="2"/>
  <c r="AC44" i="2"/>
  <c r="W44" i="2"/>
  <c r="AK43" i="2"/>
  <c r="AF43" i="2"/>
  <c r="AC43" i="2"/>
  <c r="W43" i="2"/>
  <c r="AK42" i="2"/>
  <c r="AC42" i="2"/>
  <c r="W42" i="2"/>
  <c r="AK41" i="2"/>
  <c r="AF41" i="2"/>
  <c r="AC41" i="2"/>
  <c r="W41" i="2"/>
  <c r="AK40" i="2"/>
  <c r="AF40" i="2"/>
  <c r="AC40" i="2"/>
  <c r="W40" i="2"/>
  <c r="AK39" i="2"/>
  <c r="AF39" i="2"/>
  <c r="AC39" i="2"/>
  <c r="W39" i="2"/>
  <c r="AK38" i="2"/>
  <c r="AF38" i="2"/>
  <c r="AC38" i="2"/>
  <c r="W38" i="2"/>
  <c r="W37" i="2"/>
  <c r="AK36" i="2"/>
  <c r="AF36" i="2"/>
  <c r="AC36" i="2"/>
  <c r="W36" i="2"/>
  <c r="AK35" i="2"/>
  <c r="AF35" i="2"/>
  <c r="AE35" i="2"/>
  <c r="AC35" i="2"/>
  <c r="W35" i="2"/>
  <c r="R35" i="2"/>
  <c r="L35" i="2"/>
  <c r="AK34" i="2"/>
  <c r="AF34" i="2"/>
  <c r="AC34" i="2"/>
  <c r="W34" i="2"/>
  <c r="AK33" i="2"/>
  <c r="AF33" i="2"/>
  <c r="AC33" i="2"/>
  <c r="W33" i="2"/>
  <c r="AK32" i="2"/>
  <c r="AF32" i="2"/>
  <c r="AC32" i="2"/>
  <c r="W32" i="2"/>
  <c r="AK31" i="2"/>
  <c r="AF31" i="2"/>
  <c r="AC31" i="2"/>
  <c r="W31" i="2"/>
  <c r="AK30" i="2"/>
  <c r="AF30" i="2"/>
  <c r="AC30" i="2"/>
  <c r="W30" i="2"/>
  <c r="AK29" i="2"/>
  <c r="AF29" i="2"/>
  <c r="AC29" i="2"/>
  <c r="W29" i="2"/>
  <c r="AK28" i="2"/>
  <c r="AF28" i="2"/>
  <c r="AC28" i="2"/>
  <c r="W28" i="2"/>
  <c r="AK27" i="2"/>
  <c r="AF27" i="2"/>
  <c r="AC27" i="2"/>
  <c r="W27" i="2"/>
  <c r="AK26" i="2"/>
  <c r="AF26" i="2"/>
  <c r="AC26" i="2"/>
  <c r="AB26" i="2"/>
  <c r="AA26" i="2"/>
  <c r="W26" i="2"/>
  <c r="L26" i="2"/>
  <c r="AK25" i="2"/>
  <c r="AF25" i="2"/>
  <c r="AC25" i="2"/>
  <c r="W25" i="2"/>
  <c r="AK24" i="2"/>
  <c r="AF24" i="2"/>
  <c r="AC24" i="2"/>
  <c r="W24" i="2"/>
  <c r="AK23" i="2"/>
  <c r="AF23" i="2"/>
  <c r="AC23" i="2"/>
  <c r="W23" i="2"/>
  <c r="AK22" i="2"/>
  <c r="AF22" i="2"/>
  <c r="AC22" i="2"/>
  <c r="W22" i="2"/>
  <c r="AK21" i="2"/>
  <c r="AF21" i="2"/>
  <c r="AC21" i="2"/>
  <c r="W21" i="2"/>
  <c r="AK20" i="2"/>
  <c r="AF20" i="2"/>
  <c r="AC20" i="2"/>
  <c r="W20" i="2"/>
  <c r="AK19" i="2"/>
  <c r="AF19" i="2"/>
  <c r="AC19" i="2"/>
  <c r="W19" i="2"/>
  <c r="AK18" i="2"/>
  <c r="AF18" i="2"/>
  <c r="AC18" i="2"/>
  <c r="W18" i="2"/>
  <c r="AK17" i="2"/>
  <c r="AF17" i="2"/>
  <c r="AC17" i="2"/>
  <c r="W17" i="2"/>
  <c r="S17" i="2"/>
  <c r="R17" i="2"/>
  <c r="L17" i="2"/>
  <c r="AK16" i="2"/>
  <c r="AF16" i="2"/>
  <c r="AC16" i="2"/>
  <c r="W16" i="2"/>
  <c r="AK15" i="2"/>
  <c r="AF15" i="2"/>
  <c r="AC15" i="2"/>
  <c r="W15" i="2"/>
  <c r="AK14" i="2"/>
  <c r="AF14" i="2"/>
  <c r="AB14" i="2"/>
  <c r="AC14" i="2" s="1"/>
  <c r="W14" i="2"/>
  <c r="AK13" i="2"/>
  <c r="AF13" i="2"/>
  <c r="AC13" i="2"/>
  <c r="W13" i="2"/>
  <c r="AK12" i="2"/>
  <c r="AF12" i="2"/>
  <c r="AC12" i="2"/>
  <c r="W12" i="2"/>
  <c r="AK11" i="2"/>
  <c r="AF11" i="2"/>
  <c r="AC11" i="2"/>
  <c r="W11" i="2"/>
  <c r="AK10" i="2"/>
  <c r="AF10" i="2"/>
  <c r="AC10" i="2"/>
  <c r="W10" i="2"/>
  <c r="AK9" i="2"/>
  <c r="AF9" i="2"/>
  <c r="AC9" i="2"/>
  <c r="W9" i="2"/>
  <c r="AK8" i="2"/>
  <c r="AF8" i="2"/>
  <c r="AC8" i="2"/>
  <c r="W8" i="2"/>
  <c r="AK7" i="2"/>
  <c r="AF7" i="2"/>
  <c r="AC7" i="2"/>
  <c r="W7" i="2"/>
  <c r="AK6" i="2"/>
  <c r="AF6" i="2"/>
  <c r="AC6" i="2"/>
  <c r="W6" i="2"/>
  <c r="AK5" i="2"/>
  <c r="AF5" i="2"/>
  <c r="AC5" i="2"/>
  <c r="W5" i="2"/>
  <c r="AK4" i="2"/>
  <c r="AF4" i="2"/>
  <c r="AC4" i="2"/>
  <c r="W4" i="2"/>
  <c r="AK3" i="2"/>
  <c r="AF3" i="2"/>
  <c r="AC3" i="2"/>
  <c r="W3" i="2"/>
  <c r="L3" i="2"/>
  <c r="AK2" i="2"/>
  <c r="AF2" i="2"/>
  <c r="AC2" i="2"/>
  <c r="W2" i="2"/>
</calcChain>
</file>

<file path=xl/sharedStrings.xml><?xml version="1.0" encoding="utf-8"?>
<sst xmlns="http://schemas.openxmlformats.org/spreadsheetml/2006/main" count="8165" uniqueCount="1653">
  <si>
    <t>General Merchandisers</t>
  </si>
  <si>
    <t>Energy</t>
  </si>
  <si>
    <t>Computers, Office Equipment</t>
  </si>
  <si>
    <t>Walgreens Boots Alliance</t>
  </si>
  <si>
    <t>Stefano Pessina</t>
  </si>
  <si>
    <t>Food &amp; Drug Stores</t>
  </si>
  <si>
    <t>Commercial Banks</t>
  </si>
  <si>
    <t>Industrial Machinery</t>
  </si>
  <si>
    <t>Chemicals</t>
  </si>
  <si>
    <t>Pharmaceuticals</t>
  </si>
  <si>
    <t>Information Technology Services</t>
  </si>
  <si>
    <t>Target</t>
  </si>
  <si>
    <t>Brian C. Cornell</t>
  </si>
  <si>
    <t>Semiconductors and Other Electronic Components</t>
  </si>
  <si>
    <t>Albertsons</t>
  </si>
  <si>
    <t>Vivek Sankaran</t>
  </si>
  <si>
    <t>Pipelines</t>
  </si>
  <si>
    <t>New York Life Insurance</t>
  </si>
  <si>
    <t>Theodore A. Mathas</t>
  </si>
  <si>
    <t>Insurance: Life, Health (Mutual)</t>
  </si>
  <si>
    <t>World Fuel Services</t>
  </si>
  <si>
    <t>Michael J. Kasbar</t>
  </si>
  <si>
    <t>FL</t>
  </si>
  <si>
    <t>Specialty Retailers: Apparel</t>
  </si>
  <si>
    <t>Apparel</t>
  </si>
  <si>
    <t>Utilities: Gas and Electric</t>
  </si>
  <si>
    <t>Hewlett Packard Enterprise</t>
  </si>
  <si>
    <t>Food Services</t>
  </si>
  <si>
    <t>Eli Lilly</t>
  </si>
  <si>
    <t>David A. Ricks</t>
  </si>
  <si>
    <t>Hotels, Casinos, Resorts</t>
  </si>
  <si>
    <t>Financial Data Services</t>
  </si>
  <si>
    <t>AECOM</t>
  </si>
  <si>
    <t>Michael S. Burke</t>
  </si>
  <si>
    <t>Engineering, Construction</t>
  </si>
  <si>
    <t>Wholesalers: Diversified</t>
  </si>
  <si>
    <t>NGL Energy Partners</t>
  </si>
  <si>
    <t>H. Michael Krimbill</t>
  </si>
  <si>
    <t>Gap</t>
  </si>
  <si>
    <t>DTE Energy</t>
  </si>
  <si>
    <t>Securities</t>
  </si>
  <si>
    <t>Las Vegas Sands</t>
  </si>
  <si>
    <t>Sheldon G. Adelson</t>
  </si>
  <si>
    <t>Kelly S. King</t>
  </si>
  <si>
    <t>Leidos Holdings</t>
  </si>
  <si>
    <t>Roger A. Krone</t>
  </si>
  <si>
    <t>Eastman Chemical</t>
  </si>
  <si>
    <t>Mark J. Costa</t>
  </si>
  <si>
    <t>Peter Kiewit Sons'</t>
  </si>
  <si>
    <t>WESCO International</t>
  </si>
  <si>
    <t>John J. Engel</t>
  </si>
  <si>
    <t>Fifth Third Bancorp</t>
  </si>
  <si>
    <t>Greg D. Carmichael</t>
  </si>
  <si>
    <t>Foot Locker</t>
  </si>
  <si>
    <t>Richard A. Johnson</t>
  </si>
  <si>
    <t>Dover</t>
  </si>
  <si>
    <t>Richard J. Tobin</t>
  </si>
  <si>
    <t>Graybar Electric</t>
  </si>
  <si>
    <t>Kathleen M. Mazzarella</t>
  </si>
  <si>
    <t>Analog Devices</t>
  </si>
  <si>
    <t>Vincent T. Roche</t>
  </si>
  <si>
    <t>Ralph Lauren</t>
  </si>
  <si>
    <t>Patrice Louvet</t>
  </si>
  <si>
    <t>Company</t>
  </si>
  <si>
    <t>Company Type</t>
  </si>
  <si>
    <t>Ticker</t>
  </si>
  <si>
    <t>Public</t>
  </si>
  <si>
    <t>WBA</t>
  </si>
  <si>
    <t>Private</t>
  </si>
  <si>
    <t>TGT</t>
  </si>
  <si>
    <t>INT</t>
  </si>
  <si>
    <t>Antonio F. Neri</t>
  </si>
  <si>
    <t>HPE</t>
  </si>
  <si>
    <t>NGL</t>
  </si>
  <si>
    <t>LLY</t>
  </si>
  <si>
    <t>ACM</t>
  </si>
  <si>
    <t>Sonia Syngal</t>
  </si>
  <si>
    <t>GPS</t>
  </si>
  <si>
    <t>Truist Financial</t>
  </si>
  <si>
    <t>TFC</t>
  </si>
  <si>
    <t>LVS</t>
  </si>
  <si>
    <t>Gerardo Norcia</t>
  </si>
  <si>
    <t>DTE</t>
  </si>
  <si>
    <t>LDOS</t>
  </si>
  <si>
    <t>Rick Lanoha</t>
  </si>
  <si>
    <t>FITB</t>
  </si>
  <si>
    <t>EMN</t>
  </si>
  <si>
    <t>WCC</t>
  </si>
  <si>
    <t>DOV</t>
  </si>
  <si>
    <t>RL</t>
  </si>
  <si>
    <t>ADI</t>
  </si>
  <si>
    <t>2020 Rank</t>
  </si>
  <si>
    <t>2020 Revenues ($M)</t>
  </si>
  <si>
    <t>2019 Revenues ($M)</t>
  </si>
  <si>
    <t>2020 CEO</t>
  </si>
  <si>
    <t>2020 Industry</t>
  </si>
  <si>
    <t>Date of most recent DEF 14A</t>
  </si>
  <si>
    <t>Year-end in latest 10-K</t>
  </si>
  <si>
    <t>Date latest 10-K filed</t>
  </si>
  <si>
    <t>Fluor</t>
  </si>
  <si>
    <t>Carlos M. Hernandez</t>
  </si>
  <si>
    <t>FLR</t>
  </si>
  <si>
    <t>Charles Schwab</t>
  </si>
  <si>
    <t>Walter W. Bettinger II</t>
  </si>
  <si>
    <t>SCHW</t>
  </si>
  <si>
    <t>Yum China Holdings</t>
  </si>
  <si>
    <t>Joey Wat</t>
  </si>
  <si>
    <t>YUMC</t>
  </si>
  <si>
    <t>S&amp;P Global</t>
  </si>
  <si>
    <t>Douglas L. Peterson</t>
  </si>
  <si>
    <t>SPGI</t>
  </si>
  <si>
    <t>Adj Close 12/31/19</t>
  </si>
  <si>
    <t>Adj Close 12/31/20</t>
  </si>
  <si>
    <t>CFO Total Comp (millions)</t>
  </si>
  <si>
    <t>Most recent revenues (millions)</t>
  </si>
  <si>
    <t>Prior year revenues (millions)</t>
  </si>
  <si>
    <t>Notes</t>
  </si>
  <si>
    <t>revenues are interest income</t>
  </si>
  <si>
    <t>ACI</t>
  </si>
  <si>
    <t xml:space="preserve">% Change in Stock Price </t>
  </si>
  <si>
    <t>Auditor</t>
  </si>
  <si>
    <t>EY</t>
  </si>
  <si>
    <t>PWC</t>
  </si>
  <si>
    <t>Deloitte</t>
  </si>
  <si>
    <t>KPMG</t>
  </si>
  <si>
    <t>52 week high</t>
  </si>
  <si>
    <t>52 week low</t>
  </si>
  <si>
    <t>Dividend yield</t>
  </si>
  <si>
    <t>Current P/E Ratio</t>
  </si>
  <si>
    <t>Most recent diluted EPS</t>
  </si>
  <si>
    <t>Prior year diluted EPS</t>
  </si>
  <si>
    <t>Audit and Audit-Related Fees (millions)</t>
  </si>
  <si>
    <t>Tax Fees (millions)</t>
  </si>
  <si>
    <t>Highest paid B of D Member (thousands)</t>
  </si>
  <si>
    <t>Median Salary (thousands)</t>
  </si>
  <si>
    <t>Goodwill (millions)</t>
  </si>
  <si>
    <t>Total Assets (millions)</t>
  </si>
  <si>
    <t>CEO Total Compensation (in millions)</t>
  </si>
  <si>
    <t>CEO Pay Ratio (e.g. if 200 to 1, just type 200)</t>
  </si>
  <si>
    <t>Exxon Mobil</t>
  </si>
  <si>
    <t>Petroleum Refining</t>
  </si>
  <si>
    <t>Darren W. Woods</t>
  </si>
  <si>
    <t>XOM</t>
  </si>
  <si>
    <t>Microsoft</t>
  </si>
  <si>
    <t>Computer Software</t>
  </si>
  <si>
    <t>Satya Nadella</t>
  </si>
  <si>
    <t>MSFT</t>
  </si>
  <si>
    <t>Raytheon Technologies</t>
  </si>
  <si>
    <t>Aerospace &amp; Defense</t>
  </si>
  <si>
    <t>Gregory J. Hayes</t>
  </si>
  <si>
    <t>RTX</t>
  </si>
  <si>
    <t>Lockheed Martin</t>
  </si>
  <si>
    <t>Marillyn A. Hewson</t>
  </si>
  <si>
    <t>LMT</t>
  </si>
  <si>
    <t>Best Buy</t>
  </si>
  <si>
    <t>Specialty Retailers: Other</t>
  </si>
  <si>
    <t>Corie Barry</t>
  </si>
  <si>
    <t>BBY</t>
  </si>
  <si>
    <t>ConocoPhillips</t>
  </si>
  <si>
    <t>Mining, Crude-Oil Production</t>
  </si>
  <si>
    <t>Ryan M. Lance</t>
  </si>
  <si>
    <t>COP</t>
  </si>
  <si>
    <t>ViacomCBS</t>
  </si>
  <si>
    <t>Entertainment</t>
  </si>
  <si>
    <t>Robert M. Bakish</t>
  </si>
  <si>
    <t>VIAC</t>
  </si>
  <si>
    <t>Baker Hughes</t>
  </si>
  <si>
    <t>Oil and Gas Equipment, Services</t>
  </si>
  <si>
    <t>Lorenzo Simonelli</t>
  </si>
  <si>
    <t>BKR</t>
  </si>
  <si>
    <t>Lennar</t>
  </si>
  <si>
    <t>Homebuilders</t>
  </si>
  <si>
    <t>Richard Beckwitt</t>
  </si>
  <si>
    <t>LEN</t>
  </si>
  <si>
    <t>Kohl's</t>
  </si>
  <si>
    <t>Michelle D. Gass</t>
  </si>
  <si>
    <t>KSS</t>
  </si>
  <si>
    <t>D.R. Horton</t>
  </si>
  <si>
    <t>David V. Auld</t>
  </si>
  <si>
    <t>DHI</t>
  </si>
  <si>
    <t>Principal Financial</t>
  </si>
  <si>
    <t>Insurance: Life, Health (stock)</t>
  </si>
  <si>
    <t>Daniel J. Houston</t>
  </si>
  <si>
    <t>PFG</t>
  </si>
  <si>
    <t>BlackRock</t>
  </si>
  <si>
    <t>Laurence D. Fink</t>
  </si>
  <si>
    <t>BLK</t>
  </si>
  <si>
    <t>Kellogg</t>
  </si>
  <si>
    <t>Food Consumer Products</t>
  </si>
  <si>
    <t>Steven A. Cahillane</t>
  </si>
  <si>
    <t>K</t>
  </si>
  <si>
    <t>Farmers Insurance Exchange</t>
  </si>
  <si>
    <t>Insurance: Property and Casualty (Mutual)</t>
  </si>
  <si>
    <t>Jeffrey J. Dailey</t>
  </si>
  <si>
    <t>Private?</t>
  </si>
  <si>
    <t>Ally Financial</t>
  </si>
  <si>
    <t>Diversified Financials</t>
  </si>
  <si>
    <t>Jeffrey J. Brown</t>
  </si>
  <si>
    <t>ALLY</t>
  </si>
  <si>
    <t>Reliance Steel &amp; Aluminum</t>
  </si>
  <si>
    <t>Metals</t>
  </si>
  <si>
    <t>James D. Hoffman</t>
  </si>
  <si>
    <t>RS</t>
  </si>
  <si>
    <t>PulteGroup</t>
  </si>
  <si>
    <t>Ryan R. Marshall</t>
  </si>
  <si>
    <t>PHM</t>
  </si>
  <si>
    <t>Altice USA</t>
  </si>
  <si>
    <t>Telecommunications</t>
  </si>
  <si>
    <t>Dexter G. Goei</t>
  </si>
  <si>
    <t>ATUS</t>
  </si>
  <si>
    <t>Avis Budget Group</t>
  </si>
  <si>
    <t>Automotive Retailing, Services</t>
  </si>
  <si>
    <t>Joseph A. Ferraro</t>
  </si>
  <si>
    <t>CAR</t>
  </si>
  <si>
    <t>Caesars Entertainment</t>
  </si>
  <si>
    <t>Anthony P. Rodio</t>
  </si>
  <si>
    <t>CZR</t>
  </si>
  <si>
    <t>CommScope Holding</t>
  </si>
  <si>
    <t>Network and Other Communications Equipment</t>
  </si>
  <si>
    <t>Marvin S. Edwards Jr.</t>
  </si>
  <si>
    <t>COMM</t>
  </si>
  <si>
    <t>Zimmer Biomet Holdings</t>
  </si>
  <si>
    <t>Medical Products and Equipment</t>
  </si>
  <si>
    <t>Bryan C. Hanson</t>
  </si>
  <si>
    <t>ZBH</t>
  </si>
  <si>
    <t>NVR</t>
  </si>
  <si>
    <t>Paul C. Saville</t>
  </si>
  <si>
    <t>Avery Dennison</t>
  </si>
  <si>
    <t>Packaging, Containers</t>
  </si>
  <si>
    <t>Mitchell R. Butier</t>
  </si>
  <si>
    <t>AVY</t>
  </si>
  <si>
    <t>O-I Glass</t>
  </si>
  <si>
    <t>Andres A. Lopez</t>
  </si>
  <si>
    <t>OI</t>
  </si>
  <si>
    <t>R.R. Donnelley &amp; Sons</t>
  </si>
  <si>
    <t>Publishing, Printing</t>
  </si>
  <si>
    <t>Daniel L. Knotts</t>
  </si>
  <si>
    <t>RRD</t>
  </si>
  <si>
    <t>Williams-Sonoma</t>
  </si>
  <si>
    <t>Laura J. Alber</t>
  </si>
  <si>
    <t>WSM</t>
  </si>
  <si>
    <t>Walmart</t>
  </si>
  <si>
    <t>C. Douglas McMillon</t>
  </si>
  <si>
    <t>WMT</t>
  </si>
  <si>
    <t>Amazon.com</t>
  </si>
  <si>
    <t>Internet Services and Retailing</t>
  </si>
  <si>
    <t>Jeffrey P. Bezos</t>
  </si>
  <si>
    <t>AMZN</t>
  </si>
  <si>
    <t>Apple</t>
  </si>
  <si>
    <t>Timothy D. Cook</t>
  </si>
  <si>
    <t>AAPL</t>
  </si>
  <si>
    <t>Marathon Petroleum</t>
  </si>
  <si>
    <t>Michael J. Hennigan</t>
  </si>
  <si>
    <t>MPC</t>
  </si>
  <si>
    <t>Boeing</t>
  </si>
  <si>
    <t>David L. Calhoun</t>
  </si>
  <si>
    <t>BA</t>
  </si>
  <si>
    <t>HP</t>
  </si>
  <si>
    <t>Enrique J. Lores</t>
  </si>
  <si>
    <t>HPQ</t>
  </si>
  <si>
    <t>United Airlines Holdings (formerly United Continental Holdings)</t>
  </si>
  <si>
    <t>Airlines</t>
  </si>
  <si>
    <t>J. Scott Kirby</t>
  </si>
  <si>
    <t>UAL</t>
  </si>
  <si>
    <t>USAA</t>
  </si>
  <si>
    <t>Insurance: Property and Casualty (Stock)</t>
  </si>
  <si>
    <t>Wayne Peacock</t>
  </si>
  <si>
    <t>Dollar General</t>
  </si>
  <si>
    <t>Todd J. Vasos</t>
  </si>
  <si>
    <t>DG</t>
  </si>
  <si>
    <t>Synnex</t>
  </si>
  <si>
    <t>Wholesalers: Electronics and Office Equipment</t>
  </si>
  <si>
    <t>Dennis Polk</t>
  </si>
  <si>
    <t>SNX</t>
  </si>
  <si>
    <t>Occidental Petroleum</t>
  </si>
  <si>
    <t>Vicki A. Hollub</t>
  </si>
  <si>
    <t>OXY</t>
  </si>
  <si>
    <t>Lear</t>
  </si>
  <si>
    <t>Motor Vehicles &amp; Parts</t>
  </si>
  <si>
    <t>Raymond E. Scott</t>
  </si>
  <si>
    <t>LEA</t>
  </si>
  <si>
    <t>HollyFrontier</t>
  </si>
  <si>
    <t>Michael C. Jennings</t>
  </si>
  <si>
    <t>HFC</t>
  </si>
  <si>
    <t>Ross Stores</t>
  </si>
  <si>
    <t>Barbara Rentler</t>
  </si>
  <si>
    <t>ROST</t>
  </si>
  <si>
    <t>Stanley Black &amp; Decker</t>
  </si>
  <si>
    <t>Home Equipment, Furnishings</t>
  </si>
  <si>
    <t>James M. Loree</t>
  </si>
  <si>
    <t>SWK</t>
  </si>
  <si>
    <t>Guardian Life Ins. Co. of America</t>
  </si>
  <si>
    <t>Deanna M. Mulligan</t>
  </si>
  <si>
    <t>Consolidated Edison</t>
  </si>
  <si>
    <t>John J. McAvoy</t>
  </si>
  <si>
    <t>ED</t>
  </si>
  <si>
    <t>Laboratory Corp. of America</t>
  </si>
  <si>
    <t>Health Care: Pharmacy and Other Services</t>
  </si>
  <si>
    <t>Adam H. Schechter</t>
  </si>
  <si>
    <t>LH</t>
  </si>
  <si>
    <t>Nvidia</t>
  </si>
  <si>
    <t>Jen-Hsun Huang</t>
  </si>
  <si>
    <t>NVDA</t>
  </si>
  <si>
    <t>AES</t>
  </si>
  <si>
    <t>Andres Gluski</t>
  </si>
  <si>
    <t>Newmont</t>
  </si>
  <si>
    <t>Thomas R. Palmer</t>
  </si>
  <si>
    <t>NEM</t>
  </si>
  <si>
    <t>J.B. Hunt Transport Services</t>
  </si>
  <si>
    <t>Trucking, Truck Leasing</t>
  </si>
  <si>
    <t>John N. Roberts III</t>
  </si>
  <si>
    <t>JBHT</t>
  </si>
  <si>
    <t>Genworth Financial</t>
  </si>
  <si>
    <t>Thomas J. McInerney</t>
  </si>
  <si>
    <t>GNW</t>
  </si>
  <si>
    <t>Huntsman</t>
  </si>
  <si>
    <t>Peter R. Huntsman</t>
  </si>
  <si>
    <t>HUN</t>
  </si>
  <si>
    <t>Cincinnati Financial</t>
  </si>
  <si>
    <t>Steven J. Johnston</t>
  </si>
  <si>
    <t>CINF</t>
  </si>
  <si>
    <t>Ulta Beauty</t>
  </si>
  <si>
    <t>Mary N. Dillon</t>
  </si>
  <si>
    <t>ULTA</t>
  </si>
  <si>
    <t>Hanesbrands</t>
  </si>
  <si>
    <t>Gerald W. Evans Jr.</t>
  </si>
  <si>
    <t>HBI</t>
  </si>
  <si>
    <t>Wynn Resorts</t>
  </si>
  <si>
    <t>Matthew O. Maddox</t>
  </si>
  <si>
    <t>WYNN</t>
  </si>
  <si>
    <t>Zoetis</t>
  </si>
  <si>
    <t>Juan Ramon Alaix</t>
  </si>
  <si>
    <t>ZTS</t>
  </si>
  <si>
    <t>Realogy Holdings</t>
  </si>
  <si>
    <t>Real estate</t>
  </si>
  <si>
    <t>Ryan M. Schneider</t>
  </si>
  <si>
    <t>RLGY</t>
  </si>
  <si>
    <t>CVS Health</t>
  </si>
  <si>
    <t>Larry J. Merlo</t>
  </si>
  <si>
    <t>CVS</t>
  </si>
  <si>
    <t>Kroger</t>
  </si>
  <si>
    <t>W. Rodney McMullen</t>
  </si>
  <si>
    <t>KR</t>
  </si>
  <si>
    <t>Freddie Mac</t>
  </si>
  <si>
    <t>David M. Brickman</t>
  </si>
  <si>
    <t>FMCC</t>
  </si>
  <si>
    <t>Energy Transfer</t>
  </si>
  <si>
    <t>Kelcy L. Warren</t>
  </si>
  <si>
    <t>ET</t>
  </si>
  <si>
    <t>GT</t>
  </si>
  <si>
    <t>No Proxy Info - no current PE ratio</t>
  </si>
  <si>
    <t>Liberty Mutual Insurance Group</t>
  </si>
  <si>
    <t>David H. Long</t>
  </si>
  <si>
    <t>Exelon</t>
  </si>
  <si>
    <t>Christopher M. Crane</t>
  </si>
  <si>
    <t>EXC</t>
  </si>
  <si>
    <t>U.S. Bancorp</t>
  </si>
  <si>
    <t>Andrew J. Cecere</t>
  </si>
  <si>
    <t>USB</t>
  </si>
  <si>
    <t>Dollar Tree</t>
  </si>
  <si>
    <t>Gary M. Philbin</t>
  </si>
  <si>
    <t>DLTR</t>
  </si>
  <si>
    <t>No dividend yield</t>
  </si>
  <si>
    <t>Union Pacific</t>
  </si>
  <si>
    <t>Railroads</t>
  </si>
  <si>
    <t>Lance M. Fritz</t>
  </si>
  <si>
    <t>UNP</t>
  </si>
  <si>
    <t>No goodwill</t>
  </si>
  <si>
    <t>Altria Group</t>
  </si>
  <si>
    <t>Tobacco</t>
  </si>
  <si>
    <t>William F. Gifford Jr.</t>
  </si>
  <si>
    <t>MO</t>
  </si>
  <si>
    <t>Tenneco</t>
  </si>
  <si>
    <t>Brian J. Kesseler</t>
  </si>
  <si>
    <t>TEN</t>
  </si>
  <si>
    <t>No dividend yield - no PE ratio</t>
  </si>
  <si>
    <t>Colgate-Palmolive</t>
  </si>
  <si>
    <t>Household and Personal Products</t>
  </si>
  <si>
    <t>Noel R. Wallace</t>
  </si>
  <si>
    <t>CL</t>
  </si>
  <si>
    <t>Freeport-McMoRan</t>
  </si>
  <si>
    <t>Mining</t>
  </si>
  <si>
    <t>Richard C. Adkerson</t>
  </si>
  <si>
    <t>FCX</t>
  </si>
  <si>
    <t>No PE ratio- no goodwill</t>
  </si>
  <si>
    <t>Qurate Retail</t>
  </si>
  <si>
    <t>Michael A. George</t>
  </si>
  <si>
    <t>QRTEA</t>
  </si>
  <si>
    <t>LKQ</t>
  </si>
  <si>
    <t>Dominick P. Zarcone</t>
  </si>
  <si>
    <t>no dividend yield</t>
  </si>
  <si>
    <t>Live Nation Entertainment</t>
  </si>
  <si>
    <t>Michael Rapino</t>
  </si>
  <si>
    <t>LYV</t>
  </si>
  <si>
    <t>No dividend Yield - no PE ratio</t>
  </si>
  <si>
    <t>Entergy</t>
  </si>
  <si>
    <t>Leo P. Denault</t>
  </si>
  <si>
    <t>ETR</t>
  </si>
  <si>
    <t>Fiserv</t>
  </si>
  <si>
    <t>Frank J. Bisignano</t>
  </si>
  <si>
    <t>FISV</t>
  </si>
  <si>
    <t>Cheniere Energy</t>
  </si>
  <si>
    <t>Jack A. Fusco</t>
  </si>
  <si>
    <t>LNG</t>
  </si>
  <si>
    <t>Xerox Holdings</t>
  </si>
  <si>
    <t>John G. Visentin</t>
  </si>
  <si>
    <t>XRX</t>
  </si>
  <si>
    <t>Targa Resources</t>
  </si>
  <si>
    <t>Joe Bob Perkins</t>
  </si>
  <si>
    <t>TRGP</t>
  </si>
  <si>
    <t>no goodwill - no pe ratio</t>
  </si>
  <si>
    <t>American Financial Group</t>
  </si>
  <si>
    <t>Carl H. Lindner lll/S. Craig Lindner</t>
  </si>
  <si>
    <t>AFG</t>
  </si>
  <si>
    <t>Western &amp; Southern Financial Group</t>
  </si>
  <si>
    <t>John F. Barrett</t>
  </si>
  <si>
    <t>Devon Energy</t>
  </si>
  <si>
    <t>David A. Hager</t>
  </si>
  <si>
    <t>DVN</t>
  </si>
  <si>
    <t>No PE ratio</t>
  </si>
  <si>
    <t>Packaging Corp. of America</t>
  </si>
  <si>
    <t>Mark W. Kowlzan</t>
  </si>
  <si>
    <t>PKG</t>
  </si>
  <si>
    <t>Securian Financial Group</t>
  </si>
  <si>
    <t>Christopher M. Hilger</t>
  </si>
  <si>
    <t>no info</t>
  </si>
  <si>
    <t>Ascena Retail Group</t>
  </si>
  <si>
    <t>Gary P. Muto</t>
  </si>
  <si>
    <t>Commercial Metals</t>
  </si>
  <si>
    <t>Barbara R. Smith</t>
  </si>
  <si>
    <t>CMC</t>
  </si>
  <si>
    <t>Berkshire Hathaway</t>
  </si>
  <si>
    <t>Warren E. Buffett</t>
  </si>
  <si>
    <t>BRKA</t>
  </si>
  <si>
    <t>Fannie Mae</t>
  </si>
  <si>
    <t>Hugh R. Frater</t>
  </si>
  <si>
    <t>FNMA</t>
  </si>
  <si>
    <t>Centene</t>
  </si>
  <si>
    <t>Health Care: Insurance and Managed Care</t>
  </si>
  <si>
    <t>Michael F. Neidorff</t>
  </si>
  <si>
    <t>CNC</t>
  </si>
  <si>
    <t>Goldman Sachs Group</t>
  </si>
  <si>
    <t>David M. Solomon</t>
  </si>
  <si>
    <t>GS</t>
  </si>
  <si>
    <t>Dow</t>
  </si>
  <si>
    <t>James R. Fitterling</t>
  </si>
  <si>
    <t>DOW</t>
  </si>
  <si>
    <t>Northrop Grumman</t>
  </si>
  <si>
    <t>Kathy J. Warden</t>
  </si>
  <si>
    <t>NOC</t>
  </si>
  <si>
    <t>Starbucks</t>
  </si>
  <si>
    <t>Kevin R. Johnson</t>
  </si>
  <si>
    <t>SBUX</t>
  </si>
  <si>
    <t>Cummins</t>
  </si>
  <si>
    <t>N. Thomas Linebarger</t>
  </si>
  <si>
    <t>CMI</t>
  </si>
  <si>
    <t>Rite Aid</t>
  </si>
  <si>
    <t>Heyward Donigan</t>
  </si>
  <si>
    <t>RAD</t>
  </si>
  <si>
    <t>Performance Food Group</t>
  </si>
  <si>
    <t>Wholesalers: Food and Grocery</t>
  </si>
  <si>
    <t>George L. Holm</t>
  </si>
  <si>
    <t>PFGC</t>
  </si>
  <si>
    <t>EOG Resources</t>
  </si>
  <si>
    <t>William R. Thomas</t>
  </si>
  <si>
    <t>EOG</t>
  </si>
  <si>
    <t>American Electric Power</t>
  </si>
  <si>
    <t>Nicholas K. Akins</t>
  </si>
  <si>
    <t>AEP</t>
  </si>
  <si>
    <t>Texas Instruments</t>
  </si>
  <si>
    <t>Richard K. Templeton</t>
  </si>
  <si>
    <t>TXN</t>
  </si>
  <si>
    <t>Core-Mark Holding</t>
  </si>
  <si>
    <t>Scott E. McPherson</t>
  </si>
  <si>
    <t>CORE</t>
  </si>
  <si>
    <t>Sempra Energy</t>
  </si>
  <si>
    <t>Jeffrey W. Martin</t>
  </si>
  <si>
    <t>SRE</t>
  </si>
  <si>
    <t>Xcel Energy</t>
  </si>
  <si>
    <t>Benjamin G.S. Fowke III</t>
  </si>
  <si>
    <t>XEL</t>
  </si>
  <si>
    <t>FirstEnergy</t>
  </si>
  <si>
    <t>Charles E. Jones</t>
  </si>
  <si>
    <t>FE</t>
  </si>
  <si>
    <t>BorgWarner</t>
  </si>
  <si>
    <t>Frederic B. Lissalde</t>
  </si>
  <si>
    <t>BWA</t>
  </si>
  <si>
    <t>Advance Auto Parts</t>
  </si>
  <si>
    <t>Thomas R. Greco</t>
  </si>
  <si>
    <t>AAP</t>
  </si>
  <si>
    <t>Wayfair</t>
  </si>
  <si>
    <t>Niraj S. Shah</t>
  </si>
  <si>
    <t>W</t>
  </si>
  <si>
    <t>Coty</t>
  </si>
  <si>
    <t>Peter Harf</t>
  </si>
  <si>
    <t>COTY</t>
  </si>
  <si>
    <t>Masco</t>
  </si>
  <si>
    <t>Keith J. Allman</t>
  </si>
  <si>
    <t>MAS</t>
  </si>
  <si>
    <t>W.R. Berkley</t>
  </si>
  <si>
    <t>W. Robert Berkley Jr.</t>
  </si>
  <si>
    <t>WRB</t>
  </si>
  <si>
    <t>Blackstone Group</t>
  </si>
  <si>
    <t>Stephen A. Schwarzman</t>
  </si>
  <si>
    <t>BX</t>
  </si>
  <si>
    <t>M&amp;T Bank</t>
  </si>
  <si>
    <t>Rene F. Jones</t>
  </si>
  <si>
    <t>MTB</t>
  </si>
  <si>
    <t>Alliance Data Systems</t>
  </si>
  <si>
    <t>Ralph J. Andretta</t>
  </si>
  <si>
    <t>ADS</t>
  </si>
  <si>
    <t>Clorox</t>
  </si>
  <si>
    <t>Benno O. Dorer</t>
  </si>
  <si>
    <t>CLX</t>
  </si>
  <si>
    <t>Rush Enterprises</t>
  </si>
  <si>
    <t>W. M. Rush</t>
  </si>
  <si>
    <t>RUSHB</t>
  </si>
  <si>
    <t>McKesson</t>
  </si>
  <si>
    <t>Wholesalers: Health Care</t>
  </si>
  <si>
    <t>Brian S. Tyler</t>
  </si>
  <si>
    <t>MCK</t>
  </si>
  <si>
    <t>n/a PE ratio</t>
  </si>
  <si>
    <t>Home Depot</t>
  </si>
  <si>
    <t>Craig A. Menear</t>
  </si>
  <si>
    <t>HD</t>
  </si>
  <si>
    <t>Lowe's</t>
  </si>
  <si>
    <t>Marvin R. Ellison</t>
  </si>
  <si>
    <t>LOW</t>
  </si>
  <si>
    <t>Caterpillar</t>
  </si>
  <si>
    <t>Construction and Farm Machinery</t>
  </si>
  <si>
    <t>D. James Umpleby III</t>
  </si>
  <si>
    <t>CAT</t>
  </si>
  <si>
    <t>TJX</t>
  </si>
  <si>
    <t>Ernie L. Herrman</t>
  </si>
  <si>
    <t>Plains GP Holdings</t>
  </si>
  <si>
    <t>Wilfred C.W. Chiang</t>
  </si>
  <si>
    <t>PAGP</t>
  </si>
  <si>
    <t>US Foods Holding</t>
  </si>
  <si>
    <t>Pietro Satriano</t>
  </si>
  <si>
    <t>USFD</t>
  </si>
  <si>
    <t>n/a PE ratio and yield</t>
  </si>
  <si>
    <t>Micron Technology</t>
  </si>
  <si>
    <t>Sanjay Mehrotra</t>
  </si>
  <si>
    <t>MU</t>
  </si>
  <si>
    <t>n/a divident yield</t>
  </si>
  <si>
    <t>DuPont</t>
  </si>
  <si>
    <t>Edward D. Breen</t>
  </si>
  <si>
    <t>DD</t>
  </si>
  <si>
    <t>n/a pe ratio</t>
  </si>
  <si>
    <t>Synchrony Financial</t>
  </si>
  <si>
    <t>Margaret M. Keane</t>
  </si>
  <si>
    <t>SYF</t>
  </si>
  <si>
    <t>no tax fees</t>
  </si>
  <si>
    <t>Lincoln National</t>
  </si>
  <si>
    <t>Dennis R. Glass</t>
  </si>
  <si>
    <t>LNC</t>
  </si>
  <si>
    <t>Jacobs Engineering Group</t>
  </si>
  <si>
    <t>Steven J. Demetriou</t>
  </si>
  <si>
    <t>J</t>
  </si>
  <si>
    <t>no PE ratio</t>
  </si>
  <si>
    <t>Parker-Hannifin</t>
  </si>
  <si>
    <t>Thomas L. Williams</t>
  </si>
  <si>
    <t>PH</t>
  </si>
  <si>
    <t>Kinder Morgan</t>
  </si>
  <si>
    <t>Steven J. Kean</t>
  </si>
  <si>
    <t>KMI</t>
  </si>
  <si>
    <t>CenterPoint Energy</t>
  </si>
  <si>
    <t>John W. Somerhalder II</t>
  </si>
  <si>
    <t>CNP</t>
  </si>
  <si>
    <t>W.W. Grainger</t>
  </si>
  <si>
    <t>D.G. Macpherson</t>
  </si>
  <si>
    <t>GWW</t>
  </si>
  <si>
    <t>Boston Scientific</t>
  </si>
  <si>
    <t>Michael F. Mahoney</t>
  </si>
  <si>
    <t>BSX</t>
  </si>
  <si>
    <t>O'Reilly Automotive</t>
  </si>
  <si>
    <t>Gregory D. Johnson</t>
  </si>
  <si>
    <t>ORLY</t>
  </si>
  <si>
    <t>Owens &amp; Minor</t>
  </si>
  <si>
    <t>Edward A. Pesicka</t>
  </si>
  <si>
    <t>OMI</t>
  </si>
  <si>
    <t>no median salary</t>
  </si>
  <si>
    <t>AGCO</t>
  </si>
  <si>
    <t>Martin H. Richenhagen</t>
  </si>
  <si>
    <t>Thrivent Financial for Lutherans</t>
  </si>
  <si>
    <t>Teresa J. Rasmussen</t>
  </si>
  <si>
    <t>private</t>
  </si>
  <si>
    <t>Amphenol</t>
  </si>
  <si>
    <t>R. Adam Norwitt</t>
  </si>
  <si>
    <t>APH</t>
  </si>
  <si>
    <t>Thor Industries</t>
  </si>
  <si>
    <t>Robert W. Martin</t>
  </si>
  <si>
    <t>THO</t>
  </si>
  <si>
    <t>Fortive</t>
  </si>
  <si>
    <t>James A. Lico</t>
  </si>
  <si>
    <t>FTV</t>
  </si>
  <si>
    <t>Northern Trust</t>
  </si>
  <si>
    <t>Michael G. O'Grady</t>
  </si>
  <si>
    <t>NTRS</t>
  </si>
  <si>
    <t>Weyerhaeuser</t>
  </si>
  <si>
    <t>Forest and Paper Products</t>
  </si>
  <si>
    <t>Devin W. Stockfish</t>
  </si>
  <si>
    <t>WY</t>
  </si>
  <si>
    <t>no goodwill</t>
  </si>
  <si>
    <t>First American Financial</t>
  </si>
  <si>
    <t>Dennis J. Gilmore</t>
  </si>
  <si>
    <t>FAF</t>
  </si>
  <si>
    <t>Fortune Brands Home &amp; Security</t>
  </si>
  <si>
    <t>Nicholas I. Fink</t>
  </si>
  <si>
    <t>FBHS</t>
  </si>
  <si>
    <t>AT&amp;T</t>
  </si>
  <si>
    <t>Randall Stephenson</t>
  </si>
  <si>
    <t>T</t>
  </si>
  <si>
    <t>Phillips 66</t>
  </si>
  <si>
    <t>Greg C. Garland</t>
  </si>
  <si>
    <t>PSX</t>
  </si>
  <si>
    <t>Intel</t>
  </si>
  <si>
    <t>Robert H. Swan</t>
  </si>
  <si>
    <t>INTC</t>
  </si>
  <si>
    <t>Cisco Systems</t>
  </si>
  <si>
    <t>Charles H. Robbins</t>
  </si>
  <si>
    <t>CSCO</t>
  </si>
  <si>
    <t>TIAA</t>
  </si>
  <si>
    <t>Roger W. Ferguson Jr.</t>
  </si>
  <si>
    <t xml:space="preserve">Private-no public stock or filings, no audited financials since 2018, board of trustees </t>
  </si>
  <si>
    <t>AbbVie</t>
  </si>
  <si>
    <t>Richard A. Gonzalez</t>
  </si>
  <si>
    <t>ABBV</t>
  </si>
  <si>
    <t>Mondelez International</t>
  </si>
  <si>
    <t>Dirk Van de Put</t>
  </si>
  <si>
    <t>MDLZ</t>
  </si>
  <si>
    <t>Amgen</t>
  </si>
  <si>
    <t>Robert A. Bradway</t>
  </si>
  <si>
    <t>AMGN</t>
  </si>
  <si>
    <t>Southern</t>
  </si>
  <si>
    <t>Thomas A. Fanning</t>
  </si>
  <si>
    <t>SO</t>
  </si>
  <si>
    <t>Genuine Parts</t>
  </si>
  <si>
    <t>Paul D. Donahue</t>
  </si>
  <si>
    <t>GPC</t>
  </si>
  <si>
    <t>PG&amp;E</t>
  </si>
  <si>
    <t>William Johnson</t>
  </si>
  <si>
    <t>PCG</t>
  </si>
  <si>
    <t>Waste Management</t>
  </si>
  <si>
    <t>James C. Fish Jr.</t>
  </si>
  <si>
    <t>WM</t>
  </si>
  <si>
    <t>Reinsurance Group of America</t>
  </si>
  <si>
    <t>Anna Manning</t>
  </si>
  <si>
    <t>RGA</t>
  </si>
  <si>
    <t>BJ's Wholesale Club</t>
  </si>
  <si>
    <t>Lee Delaney</t>
  </si>
  <si>
    <t>BJ</t>
  </si>
  <si>
    <t>Quanta Services</t>
  </si>
  <si>
    <t>Earl C. Austin Jr.</t>
  </si>
  <si>
    <t>PWR</t>
  </si>
  <si>
    <t>Ball</t>
  </si>
  <si>
    <t>John A. Hayes</t>
  </si>
  <si>
    <t>BLL</t>
  </si>
  <si>
    <t>Office Depot</t>
  </si>
  <si>
    <t>Gerry P. Smith</t>
  </si>
  <si>
    <t>ODP</t>
  </si>
  <si>
    <t>Assurant</t>
  </si>
  <si>
    <t>Alan B. Colberg</t>
  </si>
  <si>
    <t>AIZ</t>
  </si>
  <si>
    <t>Equitable Holdings</t>
  </si>
  <si>
    <t>Mark Pearson</t>
  </si>
  <si>
    <t>EQH</t>
  </si>
  <si>
    <t>Alleghany</t>
  </si>
  <si>
    <t>Weston M. Hicks</t>
  </si>
  <si>
    <t>Y</t>
  </si>
  <si>
    <t>Autoliv</t>
  </si>
  <si>
    <t>Mikael Bratt</t>
  </si>
  <si>
    <t>ALV</t>
  </si>
  <si>
    <t>Williams</t>
  </si>
  <si>
    <t>Alan S. Armstrong</t>
  </si>
  <si>
    <t>WMB</t>
  </si>
  <si>
    <t>Goodwill fully impaired</t>
  </si>
  <si>
    <t>Regeneron Pharmaceuticals</t>
  </si>
  <si>
    <t>Leonard S. Schleifer</t>
  </si>
  <si>
    <t>REGN</t>
  </si>
  <si>
    <t>UGI</t>
  </si>
  <si>
    <t>John L. Walsh</t>
  </si>
  <si>
    <t>Cintas</t>
  </si>
  <si>
    <t>Diversified Outsourcing Services</t>
  </si>
  <si>
    <t>Scott D. Farmer</t>
  </si>
  <si>
    <t>CTAS</t>
  </si>
  <si>
    <t>Intercontinental Exchange</t>
  </si>
  <si>
    <t>Jeffrey C. Sprecher</t>
  </si>
  <si>
    <t>ICE</t>
  </si>
  <si>
    <t>Graphic Packaging Holding</t>
  </si>
  <si>
    <t>Michael P. Doss</t>
  </si>
  <si>
    <t>GPK</t>
  </si>
  <si>
    <t>Levi Strauss</t>
  </si>
  <si>
    <t>Charles V. Bergh</t>
  </si>
  <si>
    <t>LEVI</t>
  </si>
  <si>
    <t>AmerisourceBergen</t>
  </si>
  <si>
    <t>Steven H. Collis</t>
  </si>
  <si>
    <t>ABC</t>
  </si>
  <si>
    <t>Comcast</t>
  </si>
  <si>
    <t>Brian L. Roberts</t>
  </si>
  <si>
    <t>CMCSA</t>
  </si>
  <si>
    <t>Facebook</t>
  </si>
  <si>
    <t>Mark Zuckerberg</t>
  </si>
  <si>
    <t>FB</t>
  </si>
  <si>
    <t>Pfizer</t>
  </si>
  <si>
    <t>Albert Bourla</t>
  </si>
  <si>
    <t>PFE</t>
  </si>
  <si>
    <t>Oracle</t>
  </si>
  <si>
    <t>Safra A. Catz</t>
  </si>
  <si>
    <t>ORCL</t>
  </si>
  <si>
    <t>No "CFO" but there is a Corporate Controller and Chief Accounting Officer who I put compensation data for</t>
  </si>
  <si>
    <t>INTL FCStone</t>
  </si>
  <si>
    <t>Sean M. O'Connor</t>
  </si>
  <si>
    <t>INTL</t>
  </si>
  <si>
    <t>I think they( changed their named to "StoneX"(SNEX)</t>
  </si>
  <si>
    <t>Paccar</t>
  </si>
  <si>
    <t>R. Preston Feight</t>
  </si>
  <si>
    <t>PCAR</t>
  </si>
  <si>
    <t>Pay Ratio/median salary not indicated in proxy, which segment data to use?</t>
  </si>
  <si>
    <t>Penske Automotive Group</t>
  </si>
  <si>
    <t>Roger S. Penske</t>
  </si>
  <si>
    <t>PAG</t>
  </si>
  <si>
    <t>AutoNation</t>
  </si>
  <si>
    <t>Michael J. Jackson</t>
  </si>
  <si>
    <t>AN</t>
  </si>
  <si>
    <t>He was interim CFO, but no compensation data for current CFO</t>
  </si>
  <si>
    <t>NextEra Energy</t>
  </si>
  <si>
    <t>James L. Robo</t>
  </si>
  <si>
    <t>NEE</t>
  </si>
  <si>
    <t>salesforce.com</t>
  </si>
  <si>
    <t>Marc R. Benioff</t>
  </si>
  <si>
    <t>CRM</t>
  </si>
  <si>
    <t>C.H. Robinson Worldwide</t>
  </si>
  <si>
    <t>Transportation and Logistics</t>
  </si>
  <si>
    <t>Robert C. Biesterfeld Jr.</t>
  </si>
  <si>
    <t>CHRW</t>
  </si>
  <si>
    <t>Howmet Aerospace</t>
  </si>
  <si>
    <t>John C. Plant/Tolga Oal</t>
  </si>
  <si>
    <t>HWM</t>
  </si>
  <si>
    <t>State Street</t>
  </si>
  <si>
    <t>Ronald P. O'Hanley</t>
  </si>
  <si>
    <t>STT</t>
  </si>
  <si>
    <t>Murphy USA</t>
  </si>
  <si>
    <t>R. Andrew Clyde</t>
  </si>
  <si>
    <t>MUSA</t>
  </si>
  <si>
    <t>Fox</t>
  </si>
  <si>
    <t>Lachlan K. Murdoch</t>
  </si>
  <si>
    <t>FOXA</t>
  </si>
  <si>
    <t>Molson Coors Beverage</t>
  </si>
  <si>
    <t>Beverages</t>
  </si>
  <si>
    <t>Gavin D.K. Hattersley</t>
  </si>
  <si>
    <t>TAP</t>
  </si>
  <si>
    <t>Newell Brands</t>
  </si>
  <si>
    <t>Ravichandra K. Saligram</t>
  </si>
  <si>
    <t>NWL</t>
  </si>
  <si>
    <t>Conagra Brands</t>
  </si>
  <si>
    <t>Sean M. Connolly</t>
  </si>
  <si>
    <t>CAG</t>
  </si>
  <si>
    <t>Icahn Enterprises</t>
  </si>
  <si>
    <t>Keith Cozza</t>
  </si>
  <si>
    <t>IEP</t>
  </si>
  <si>
    <t>No proxy</t>
  </si>
  <si>
    <t>SpartanNash</t>
  </si>
  <si>
    <t>Dennis Eidson</t>
  </si>
  <si>
    <t>SPTN</t>
  </si>
  <si>
    <t>Westinghouse Air Brake</t>
  </si>
  <si>
    <t>Rafael O. Santana</t>
  </si>
  <si>
    <t>WAB</t>
  </si>
  <si>
    <t>Spirit AeroSystems Holdings</t>
  </si>
  <si>
    <t>Thomas C. Gentile III</t>
  </si>
  <si>
    <t>SPR</t>
  </si>
  <si>
    <t>Burlington Stores</t>
  </si>
  <si>
    <t>BURL</t>
  </si>
  <si>
    <t>Polaris</t>
  </si>
  <si>
    <t>Transportation Equipment</t>
  </si>
  <si>
    <t>Scott W. Wine</t>
  </si>
  <si>
    <t>PII</t>
  </si>
  <si>
    <t>American Axle &amp; Manufacturing</t>
  </si>
  <si>
    <t>David C. Dauch</t>
  </si>
  <si>
    <t>AXL</t>
  </si>
  <si>
    <t>NetApp</t>
  </si>
  <si>
    <t>George Kurian</t>
  </si>
  <si>
    <t>NTAP</t>
  </si>
  <si>
    <t>Crown Castle International</t>
  </si>
  <si>
    <t>Jay A. Brown</t>
  </si>
  <si>
    <t>CCI</t>
  </si>
  <si>
    <t>Alphabet</t>
  </si>
  <si>
    <t>Sundar Pichai</t>
  </si>
  <si>
    <t>GOOGL</t>
  </si>
  <si>
    <t>Anthem</t>
  </si>
  <si>
    <t>Gail K. Boudreaux</t>
  </si>
  <si>
    <t>ANTM</t>
  </si>
  <si>
    <t>FedEx</t>
  </si>
  <si>
    <t>Mail, Package, and Freight Delivery</t>
  </si>
  <si>
    <t>Frederick W. Smith</t>
  </si>
  <si>
    <t>FDX</t>
  </si>
  <si>
    <t>HCA Healthcare</t>
  </si>
  <si>
    <t>Health Care: Medical Facilities</t>
  </si>
  <si>
    <t>Samuel N. Hazen</t>
  </si>
  <si>
    <t>HCA</t>
  </si>
  <si>
    <t>General Dynamics</t>
  </si>
  <si>
    <t>Phebe N. Novakovic</t>
  </si>
  <si>
    <t>GD</t>
  </si>
  <si>
    <t>Enterprise Products Partners</t>
  </si>
  <si>
    <t>A. James Teague/W. Randall Fowler</t>
  </si>
  <si>
    <t>EPD</t>
  </si>
  <si>
    <t>Most recent proxy is 2013, doesn't have much of the required information</t>
  </si>
  <si>
    <t>Thermo Fisher Scientific</t>
  </si>
  <si>
    <t>Scientific,Photographic and Control Equipment</t>
  </si>
  <si>
    <t>Marc N. Casper</t>
  </si>
  <si>
    <t>TMO</t>
  </si>
  <si>
    <t>Visa</t>
  </si>
  <si>
    <t>Alfred F. Kelly Jr.</t>
  </si>
  <si>
    <t>V</t>
  </si>
  <si>
    <t>DXC Technology</t>
  </si>
  <si>
    <t>Michael J. Salvino</t>
  </si>
  <si>
    <t>DXC</t>
  </si>
  <si>
    <t>P/E Ratio listed as N/A</t>
  </si>
  <si>
    <t>CarMax</t>
  </si>
  <si>
    <t>William D. Nash</t>
  </si>
  <si>
    <t>KMX</t>
  </si>
  <si>
    <t>Mastercard</t>
  </si>
  <si>
    <t>Ajay Banga</t>
  </si>
  <si>
    <t>MA</t>
  </si>
  <si>
    <t>PPG Industries</t>
  </si>
  <si>
    <t>Michael H. McGarry</t>
  </si>
  <si>
    <t>PPG</t>
  </si>
  <si>
    <t>Automatic Data Processing</t>
  </si>
  <si>
    <t>Carlos A. Rodriguez</t>
  </si>
  <si>
    <t>ADP</t>
  </si>
  <si>
    <t>Ameriprise Financial</t>
  </si>
  <si>
    <t>James M. Cracchiolo</t>
  </si>
  <si>
    <t>AMP</t>
  </si>
  <si>
    <t>Expedia Group</t>
  </si>
  <si>
    <t>Peter M. Kern</t>
  </si>
  <si>
    <t>EXPE</t>
  </si>
  <si>
    <t>Universal Health Services</t>
  </si>
  <si>
    <t>Alan B. Miller</t>
  </si>
  <si>
    <t>UHS</t>
  </si>
  <si>
    <t>Steel Dynamics</t>
  </si>
  <si>
    <t>Mark D. Millett</t>
  </si>
  <si>
    <t>STLD</t>
  </si>
  <si>
    <t>Public Service Enterprise Group</t>
  </si>
  <si>
    <t>Ralph Izzo</t>
  </si>
  <si>
    <t>PEG</t>
  </si>
  <si>
    <t>No specific goodwill line item</t>
  </si>
  <si>
    <t>Markel</t>
  </si>
  <si>
    <t>Thomas S. Gayner/Richard R. Whitt III</t>
  </si>
  <si>
    <t>MKL</t>
  </si>
  <si>
    <t>Voya Financial</t>
  </si>
  <si>
    <t>Rodney O. Martin Jr.</t>
  </si>
  <si>
    <t>VOYA</t>
  </si>
  <si>
    <t>Eversource Energy</t>
  </si>
  <si>
    <t>James J. Judge</t>
  </si>
  <si>
    <t>ES</t>
  </si>
  <si>
    <t>Adjusted SEC total reported in CFO comp column, unadjusted total is 4.5</t>
  </si>
  <si>
    <t>Expeditors Intl. of Washington</t>
  </si>
  <si>
    <t>Jeffrey S. Musser</t>
  </si>
  <si>
    <t>EXPD</t>
  </si>
  <si>
    <t>J.M. Smucker</t>
  </si>
  <si>
    <t>Mark T. Smucker</t>
  </si>
  <si>
    <t>SJM</t>
  </si>
  <si>
    <t>Other</t>
  </si>
  <si>
    <t>Builders FirstSource</t>
  </si>
  <si>
    <t>Building Materials, Glass</t>
  </si>
  <si>
    <t>M. Chad Crow</t>
  </si>
  <si>
    <t>BLDR</t>
  </si>
  <si>
    <t>CMS Energy</t>
  </si>
  <si>
    <t>Patricia K. Poppe</t>
  </si>
  <si>
    <t>CMS</t>
  </si>
  <si>
    <t>Hess</t>
  </si>
  <si>
    <t>John B. Hess</t>
  </si>
  <si>
    <t>HES</t>
  </si>
  <si>
    <t>HD Supply Holdings</t>
  </si>
  <si>
    <t>Joseph J. DeAngelo</t>
  </si>
  <si>
    <t>HDS</t>
  </si>
  <si>
    <t>Acquired 12/24/20 by Home Depot, Yahoo Finance no longer lists HD Supply</t>
  </si>
  <si>
    <t>Simon Property Group</t>
  </si>
  <si>
    <t>David E. Simon</t>
  </si>
  <si>
    <t>SPG</t>
  </si>
  <si>
    <t>Ford Motor</t>
  </si>
  <si>
    <t>James P. Hackett</t>
  </si>
  <si>
    <t>F</t>
  </si>
  <si>
    <t>No goodwill on balance sheet</t>
  </si>
  <si>
    <t>Wells Fargo</t>
  </si>
  <si>
    <t>Charles W. Scharf</t>
  </si>
  <si>
    <t>WFC</t>
  </si>
  <si>
    <t>MetLife</t>
  </si>
  <si>
    <t>Michel A. Khalaf</t>
  </si>
  <si>
    <t>MET</t>
  </si>
  <si>
    <t>AIG</t>
  </si>
  <si>
    <t>Brian Duperreault</t>
  </si>
  <si>
    <t>Deere</t>
  </si>
  <si>
    <t>John C. May</t>
  </si>
  <si>
    <t>DE</t>
  </si>
  <si>
    <t>Northwestern Mutual</t>
  </si>
  <si>
    <t>John E. Schlifske</t>
  </si>
  <si>
    <t>Not a public company, tried to google total CFO comp and didn't find exact number</t>
  </si>
  <si>
    <t>Macy's</t>
  </si>
  <si>
    <t>Jeffrey Gennette</t>
  </si>
  <si>
    <t>M</t>
  </si>
  <si>
    <t>Broadcom</t>
  </si>
  <si>
    <t>Hock E. Tan</t>
  </si>
  <si>
    <t>AVGO</t>
  </si>
  <si>
    <t>McDonald's</t>
  </si>
  <si>
    <t>Christopher J. Kempczinski</t>
  </si>
  <si>
    <t>MCD</t>
  </si>
  <si>
    <t>Tenet Healthcare</t>
  </si>
  <si>
    <t>Ronald A. Rittenmeyer</t>
  </si>
  <si>
    <t>THC</t>
  </si>
  <si>
    <t>General Mills</t>
  </si>
  <si>
    <t>Jeffrey L. Harmening</t>
  </si>
  <si>
    <t>GIS</t>
  </si>
  <si>
    <t>Booking Holdings</t>
  </si>
  <si>
    <t>Glenn D. Fogel</t>
  </si>
  <si>
    <t>BKNG</t>
  </si>
  <si>
    <t>Uber Technologies</t>
  </si>
  <si>
    <t>Dara Khosrowshahi</t>
  </si>
  <si>
    <t>UBER</t>
  </si>
  <si>
    <t>no pay ratio/average salary</t>
  </si>
  <si>
    <t>Global Partners</t>
  </si>
  <si>
    <t>Eric Slifka</t>
  </si>
  <si>
    <t>GLP</t>
  </si>
  <si>
    <t>very outdated proxy, don't have most info</t>
  </si>
  <si>
    <t>Group 1 Automotive</t>
  </si>
  <si>
    <t>Earl J. Hesterberg</t>
  </si>
  <si>
    <t>GPI</t>
  </si>
  <si>
    <t>Baxter International</t>
  </si>
  <si>
    <t>Jose E. Almeida</t>
  </si>
  <si>
    <t>BAX</t>
  </si>
  <si>
    <t>Mutual of Omaha Insurance</t>
  </si>
  <si>
    <t>James T. Blackledge</t>
  </si>
  <si>
    <t>News Corp.</t>
  </si>
  <si>
    <t>Robert J. Thomson</t>
  </si>
  <si>
    <t>NWSA</t>
  </si>
  <si>
    <t>Jones Financial (Edward Jones)</t>
  </si>
  <si>
    <t>Penny Pennington</t>
  </si>
  <si>
    <t>Ryder System</t>
  </si>
  <si>
    <t>Robert E. Sanchez</t>
  </si>
  <si>
    <t>R</t>
  </si>
  <si>
    <t>Darden Restaurants</t>
  </si>
  <si>
    <t>Eugene I. Lee Jr.</t>
  </si>
  <si>
    <t>DRI</t>
  </si>
  <si>
    <t>Andersons</t>
  </si>
  <si>
    <t>Food Production</t>
  </si>
  <si>
    <t>Patrick E. Bowe</t>
  </si>
  <si>
    <t>ANDE</t>
  </si>
  <si>
    <t>PPL</t>
  </si>
  <si>
    <t>Vincent Sorgi</t>
  </si>
  <si>
    <t>Toll Brothers</t>
  </si>
  <si>
    <t>Douglas C. Yearley Jr.</t>
  </si>
  <si>
    <t>TOL</t>
  </si>
  <si>
    <t>Seaboard</t>
  </si>
  <si>
    <t>Steven J. Bresky</t>
  </si>
  <si>
    <t>SEB</t>
  </si>
  <si>
    <t>ABM Industries</t>
  </si>
  <si>
    <t>Scott B. Salmirs</t>
  </si>
  <si>
    <t>ABM</t>
  </si>
  <si>
    <t>TravelCenters of America</t>
  </si>
  <si>
    <t>Jonathan M. Pertchik</t>
  </si>
  <si>
    <t>TA</t>
  </si>
  <si>
    <t>RSM</t>
  </si>
  <si>
    <t>Don't have CFO compensation in the summary compensation table, no pay ratio</t>
  </si>
  <si>
    <t>Cerner</t>
  </si>
  <si>
    <t>D. Brent Shafer</t>
  </si>
  <si>
    <t>CERN</t>
  </si>
  <si>
    <t>Cigna</t>
  </si>
  <si>
    <t>David M. Cordani</t>
  </si>
  <si>
    <t>CI</t>
  </si>
  <si>
    <t>Citigroup</t>
  </si>
  <si>
    <t>Michael L. Corbat</t>
  </si>
  <si>
    <t>C</t>
  </si>
  <si>
    <t>Walt Disney</t>
  </si>
  <si>
    <t>Robert A. Chapek</t>
  </si>
  <si>
    <t>DIS</t>
  </si>
  <si>
    <t>American Express</t>
  </si>
  <si>
    <t>Stephen J. Squeri</t>
  </si>
  <si>
    <t>AXP</t>
  </si>
  <si>
    <t>Nike</t>
  </si>
  <si>
    <t>John J. Donahoe II</t>
  </si>
  <si>
    <t>NKE</t>
  </si>
  <si>
    <t>3M</t>
  </si>
  <si>
    <t>Michael F. Roman</t>
  </si>
  <si>
    <t>MMM</t>
  </si>
  <si>
    <t>Jabil</t>
  </si>
  <si>
    <t>Mark T. Mondello</t>
  </si>
  <si>
    <t>JBL</t>
  </si>
  <si>
    <t>Nucor</t>
  </si>
  <si>
    <t>Leon J. Topalian</t>
  </si>
  <si>
    <t>NUE</t>
  </si>
  <si>
    <t>Marriott International</t>
  </si>
  <si>
    <t>Arne M. Sorenson</t>
  </si>
  <si>
    <t>MAR</t>
  </si>
  <si>
    <t>Kimberly-Clark</t>
  </si>
  <si>
    <t>Michael D. Hsu</t>
  </si>
  <si>
    <t>KMB</t>
  </si>
  <si>
    <t>Molina Healthcare</t>
  </si>
  <si>
    <t>Joseph M. Zubretsky</t>
  </si>
  <si>
    <t>MOH</t>
  </si>
  <si>
    <t>Omnicom Group</t>
  </si>
  <si>
    <t>Advertising, marketing</t>
  </si>
  <si>
    <t>John D. Wren</t>
  </si>
  <si>
    <t>OMC</t>
  </si>
  <si>
    <t>Illinois Tool Works</t>
  </si>
  <si>
    <t>E. Scott Santi</t>
  </si>
  <si>
    <t>ITW</t>
  </si>
  <si>
    <t>United States Steel</t>
  </si>
  <si>
    <t>David B. Burritt</t>
  </si>
  <si>
    <t>X</t>
  </si>
  <si>
    <t>Bed Bath &amp; Beyond</t>
  </si>
  <si>
    <t>Mark J. Tritton</t>
  </si>
  <si>
    <t>BBBY</t>
  </si>
  <si>
    <t>Norfolk Southern</t>
  </si>
  <si>
    <t>James A. Squires</t>
  </si>
  <si>
    <t>NSC</t>
  </si>
  <si>
    <t>Sonic Automotive</t>
  </si>
  <si>
    <t>David Bruton Smith</t>
  </si>
  <si>
    <t>SAH</t>
  </si>
  <si>
    <t>Calpine</t>
  </si>
  <si>
    <t>John B. Hill III</t>
  </si>
  <si>
    <t>Private Company</t>
  </si>
  <si>
    <t>Hormel Foods</t>
  </si>
  <si>
    <t>James P. Snee</t>
  </si>
  <si>
    <t>HRL</t>
  </si>
  <si>
    <t>Air Products &amp; Chemicals</t>
  </si>
  <si>
    <t>Seifi Ghasemi</t>
  </si>
  <si>
    <t>APD</t>
  </si>
  <si>
    <t>Chesapeake Energy</t>
  </si>
  <si>
    <t>Robert D. Lawler</t>
  </si>
  <si>
    <t>CHK</t>
  </si>
  <si>
    <t>Yahoo finance data only goes back to 2/11/21, no info in proxy</t>
  </si>
  <si>
    <t>Westlake Chemical</t>
  </si>
  <si>
    <t>Albert Yuan Chao</t>
  </si>
  <si>
    <t>WLK</t>
  </si>
  <si>
    <t>Insight Enterprises</t>
  </si>
  <si>
    <t>Kenneth T. Lamneck</t>
  </si>
  <si>
    <t>NSIT</t>
  </si>
  <si>
    <t>Old Republic International</t>
  </si>
  <si>
    <t>Craig R. Smiddy</t>
  </si>
  <si>
    <t>ORI</t>
  </si>
  <si>
    <t>Intuit</t>
  </si>
  <si>
    <t>Sasan K. Goodarzi</t>
  </si>
  <si>
    <t>INTU</t>
  </si>
  <si>
    <t>Activision Blizzard</t>
  </si>
  <si>
    <t>Robert A. Kotick</t>
  </si>
  <si>
    <t>ATVI</t>
  </si>
  <si>
    <t>Olin</t>
  </si>
  <si>
    <t>John E. Fischer</t>
  </si>
  <si>
    <t>OLN</t>
  </si>
  <si>
    <t>Post Holdings</t>
  </si>
  <si>
    <t>Robert V. Vitale</t>
  </si>
  <si>
    <t>POST</t>
  </si>
  <si>
    <t>Costco Wholesale</t>
  </si>
  <si>
    <t>W. Craig Jelinek</t>
  </si>
  <si>
    <t>COST</t>
  </si>
  <si>
    <t>Valero Energy</t>
  </si>
  <si>
    <t>Joseph W. Gorder</t>
  </si>
  <si>
    <t>VLO</t>
  </si>
  <si>
    <t>Procter &amp; Gamble</t>
  </si>
  <si>
    <t>David S. Taylor</t>
  </si>
  <si>
    <t>PG</t>
  </si>
  <si>
    <t>Delta Air Lines</t>
  </si>
  <si>
    <t>Edward H. Bastian</t>
  </si>
  <si>
    <t>DAL</t>
  </si>
  <si>
    <t>Progressive</t>
  </si>
  <si>
    <t>Susan Patricia Griffith</t>
  </si>
  <si>
    <t>PGR</t>
  </si>
  <si>
    <t>Abbott Laboratories</t>
  </si>
  <si>
    <t>Robert B. Ford</t>
  </si>
  <si>
    <t>ABT</t>
  </si>
  <si>
    <t>Kraft Heinz</t>
  </si>
  <si>
    <t>Miguel Patricio</t>
  </si>
  <si>
    <t>KHC</t>
  </si>
  <si>
    <t>Gilead Sciences</t>
  </si>
  <si>
    <t>Daniel P. O'Day</t>
  </si>
  <si>
    <t>GILD</t>
  </si>
  <si>
    <t>ManpowerGroup</t>
  </si>
  <si>
    <t>Temporary Help</t>
  </si>
  <si>
    <t>Jonas Prising</t>
  </si>
  <si>
    <t>MAN</t>
  </si>
  <si>
    <t>Emerson Electric</t>
  </si>
  <si>
    <t>David N. Farr</t>
  </si>
  <si>
    <t>EMR</t>
  </si>
  <si>
    <t>Cognizant Technology Solutions</t>
  </si>
  <si>
    <t>Brian Humphries</t>
  </si>
  <si>
    <t>CTSH</t>
  </si>
  <si>
    <t>Loews</t>
  </si>
  <si>
    <t>James S. Tisch</t>
  </si>
  <si>
    <t>L</t>
  </si>
  <si>
    <t>DaVita</t>
  </si>
  <si>
    <t>Javier J. Rodriguez</t>
  </si>
  <si>
    <t>DVA</t>
  </si>
  <si>
    <t>L Brands</t>
  </si>
  <si>
    <t>Andrew Menslow</t>
  </si>
  <si>
    <t>LB</t>
  </si>
  <si>
    <t>Unum Group</t>
  </si>
  <si>
    <t>Richard P. McKenney</t>
  </si>
  <si>
    <t>UNM</t>
  </si>
  <si>
    <t>Navistar International</t>
  </si>
  <si>
    <t>Troy A. Clarke</t>
  </si>
  <si>
    <t>NAV</t>
  </si>
  <si>
    <t>Alcoa</t>
  </si>
  <si>
    <t>Roy C. Harvey</t>
  </si>
  <si>
    <t>AA</t>
  </si>
  <si>
    <t>Auto-Owners Insurance</t>
  </si>
  <si>
    <t>Jeffrey S. Tagsold</t>
  </si>
  <si>
    <t>Hilton Worldwide Holdings</t>
  </si>
  <si>
    <t>Christopher J. Nassetta</t>
  </si>
  <si>
    <t>HLT</t>
  </si>
  <si>
    <t>Mosaic</t>
  </si>
  <si>
    <t>James C. O'Rourke</t>
  </si>
  <si>
    <t>MOS</t>
  </si>
  <si>
    <t>National Oilwell Varco</t>
  </si>
  <si>
    <t>Clay C. Williams</t>
  </si>
  <si>
    <t>NOV</t>
  </si>
  <si>
    <t>Constellation Brands</t>
  </si>
  <si>
    <t>William A. Newlands</t>
  </si>
  <si>
    <t>STZ</t>
  </si>
  <si>
    <t>Quest Diagnostics</t>
  </si>
  <si>
    <t>Stephen H. Rusckowski</t>
  </si>
  <si>
    <t>DGX</t>
  </si>
  <si>
    <t>Asbury Automotive Group</t>
  </si>
  <si>
    <t>David W. Hult</t>
  </si>
  <si>
    <t>ABG</t>
  </si>
  <si>
    <t>Regions Financial</t>
  </si>
  <si>
    <t>John M. Turner Jr.</t>
  </si>
  <si>
    <t>RF</t>
  </si>
  <si>
    <t>GameStop</t>
  </si>
  <si>
    <t>George E. Sherman</t>
  </si>
  <si>
    <t>GME</t>
  </si>
  <si>
    <t>Robert Half International</t>
  </si>
  <si>
    <t>M. Keith Waddell</t>
  </si>
  <si>
    <t>RHI</t>
  </si>
  <si>
    <t>Huntington Bancshares</t>
  </si>
  <si>
    <t>Stephen D. Steinour</t>
  </si>
  <si>
    <t>HBAN</t>
  </si>
  <si>
    <t>Cardinal Health</t>
  </si>
  <si>
    <t>Michael C. Kaufmann</t>
  </si>
  <si>
    <t>CAH</t>
  </si>
  <si>
    <t>Dell Technologies</t>
  </si>
  <si>
    <t>Michael S. Dell</t>
  </si>
  <si>
    <t>DELL</t>
  </si>
  <si>
    <t>Unsure about EPS</t>
  </si>
  <si>
    <t>Humana</t>
  </si>
  <si>
    <t>Bruce D. Broussard</t>
  </si>
  <si>
    <t>HUM</t>
  </si>
  <si>
    <t>American Airlines Group</t>
  </si>
  <si>
    <t>W. Douglas Parker</t>
  </si>
  <si>
    <t>AAL</t>
  </si>
  <si>
    <t>PE Ratio N/A</t>
  </si>
  <si>
    <t>Coca-Cola</t>
  </si>
  <si>
    <t>James R. Quincey</t>
  </si>
  <si>
    <t>KO</t>
  </si>
  <si>
    <t>Travelers</t>
  </si>
  <si>
    <t>Alan D. Schnitzer</t>
  </si>
  <si>
    <t>TRV</t>
  </si>
  <si>
    <t>Tesla</t>
  </si>
  <si>
    <t>Elon Musk</t>
  </si>
  <si>
    <t>TSLA</t>
  </si>
  <si>
    <t>Halliburton</t>
  </si>
  <si>
    <t>Jeffrey A. Miller</t>
  </si>
  <si>
    <t>HAL</t>
  </si>
  <si>
    <t>Hartford Financial Services Group</t>
  </si>
  <si>
    <t>Christopher J. Swift</t>
  </si>
  <si>
    <t>HIG</t>
  </si>
  <si>
    <t>CDW</t>
  </si>
  <si>
    <t>Christine A. Leahy</t>
  </si>
  <si>
    <t>XPO Logistics</t>
  </si>
  <si>
    <t>Bradley S. Jacobs</t>
  </si>
  <si>
    <t>XPO</t>
  </si>
  <si>
    <t>Stryker</t>
  </si>
  <si>
    <t>Kevin A. Lobo</t>
  </si>
  <si>
    <t>SYK</t>
  </si>
  <si>
    <t>Land O'Lakes</t>
  </si>
  <si>
    <t>Beth E. Ford</t>
  </si>
  <si>
    <t>L3Harris Technologies</t>
  </si>
  <si>
    <t>William M. Brown</t>
  </si>
  <si>
    <t>LHX</t>
  </si>
  <si>
    <t>AutoZone</t>
  </si>
  <si>
    <t>William C. Rhodes III</t>
  </si>
  <si>
    <t>AZO</t>
  </si>
  <si>
    <t>J.C. Penney</t>
  </si>
  <si>
    <t>Jill A. Soltau</t>
  </si>
  <si>
    <t>JCP</t>
  </si>
  <si>
    <t>Restructuring- no 2020 data</t>
  </si>
  <si>
    <t>Henry Schein</t>
  </si>
  <si>
    <t>Stanley M. Bergman</t>
  </si>
  <si>
    <t>HSIC</t>
  </si>
  <si>
    <t>BDO</t>
  </si>
  <si>
    <t>Director Compensation not available</t>
  </si>
  <si>
    <t>Campbell Soup</t>
  </si>
  <si>
    <t>Mark A. Clouse</t>
  </si>
  <si>
    <t>CPB</t>
  </si>
  <si>
    <t>United Rentals</t>
  </si>
  <si>
    <t>Equipment Leasing</t>
  </si>
  <si>
    <t>Matthew J. Flannery</t>
  </si>
  <si>
    <t>URI</t>
  </si>
  <si>
    <t>Berry Global Group</t>
  </si>
  <si>
    <t>Thomas E. Salmon</t>
  </si>
  <si>
    <t>BERY</t>
  </si>
  <si>
    <t>Erie Insurance Group</t>
  </si>
  <si>
    <t>Timothy G. NeCastro</t>
  </si>
  <si>
    <t>JetBlue Airways</t>
  </si>
  <si>
    <t>Robin Hayes</t>
  </si>
  <si>
    <t>JBLU</t>
  </si>
  <si>
    <t>Unsure if compnay has goodwill; PE Ratio N/A</t>
  </si>
  <si>
    <t>Veritiv</t>
  </si>
  <si>
    <t>Mary A. Laschinger</t>
  </si>
  <si>
    <t>VRTV</t>
  </si>
  <si>
    <t>MasTec</t>
  </si>
  <si>
    <t>José R. Mas</t>
  </si>
  <si>
    <t>MTZ</t>
  </si>
  <si>
    <t>Advanced Micro Devices</t>
  </si>
  <si>
    <t>Lisa T. Su</t>
  </si>
  <si>
    <t>AMD</t>
  </si>
  <si>
    <t>Science Applications International</t>
  </si>
  <si>
    <t>Nazzic S. Keene</t>
  </si>
  <si>
    <t>SAIC</t>
  </si>
  <si>
    <t>Avantor</t>
  </si>
  <si>
    <t>Michael Stubblefield</t>
  </si>
  <si>
    <t>AVTR</t>
  </si>
  <si>
    <t>Median salary/ CEO ratio N/A</t>
  </si>
  <si>
    <t>JPMorgan Chase</t>
  </si>
  <si>
    <t>James Dimon</t>
  </si>
  <si>
    <t>JPM</t>
  </si>
  <si>
    <t>Johnson &amp; Johnson</t>
  </si>
  <si>
    <t>Alex Gorsky</t>
  </si>
  <si>
    <t>JNJ</t>
  </si>
  <si>
    <t>Prudential Financial</t>
  </si>
  <si>
    <t>Charles F. Lowrey</t>
  </si>
  <si>
    <t>PRU</t>
  </si>
  <si>
    <t>No Goodwill and P/E ratio</t>
  </si>
  <si>
    <t>Charter Communications</t>
  </si>
  <si>
    <t>Thomas M. Rutledge</t>
  </si>
  <si>
    <t>CHTR</t>
  </si>
  <si>
    <t>No Div yield</t>
  </si>
  <si>
    <t>Massachusetts Mutual Life Insurance</t>
  </si>
  <si>
    <t>Roger W. Crandall</t>
  </si>
  <si>
    <t>Philip Morris International</t>
  </si>
  <si>
    <t>Andre Calantzopoulos</t>
  </si>
  <si>
    <t>PM</t>
  </si>
  <si>
    <t>PBF Energy</t>
  </si>
  <si>
    <t>Thomas J. Nimbley</t>
  </si>
  <si>
    <t>PBF</t>
  </si>
  <si>
    <t>CenturyLink</t>
  </si>
  <si>
    <t>Jeffrey K. Storey</t>
  </si>
  <si>
    <t>LUMN</t>
  </si>
  <si>
    <t xml:space="preserve">Changed name to Lumen Technologies </t>
  </si>
  <si>
    <t>Danaher</t>
  </si>
  <si>
    <t>Thomas P. Joyce Jr.</t>
  </si>
  <si>
    <t>DHR</t>
  </si>
  <si>
    <t>Jones Lang LaSalle</t>
  </si>
  <si>
    <t>Christian Ulbrich</t>
  </si>
  <si>
    <t>JLL</t>
  </si>
  <si>
    <t>Dominion Energy</t>
  </si>
  <si>
    <t>Thomas F. Farrell II</t>
  </si>
  <si>
    <t>D</t>
  </si>
  <si>
    <t>Estée Lauder</t>
  </si>
  <si>
    <t>Fabrizio Freda</t>
  </si>
  <si>
    <t>EL</t>
  </si>
  <si>
    <t>VF</t>
  </si>
  <si>
    <t>Steven E. Rendle</t>
  </si>
  <si>
    <t>VFC</t>
  </si>
  <si>
    <t>DISH Network</t>
  </si>
  <si>
    <t>W. Erik Carlson</t>
  </si>
  <si>
    <t>DISH</t>
  </si>
  <si>
    <t>Pacific Life</t>
  </si>
  <si>
    <t>James T. Morris</t>
  </si>
  <si>
    <t>Discovery</t>
  </si>
  <si>
    <t>David M. Zaslav</t>
  </si>
  <si>
    <t>DISCA</t>
  </si>
  <si>
    <t>Republic Services</t>
  </si>
  <si>
    <t>Donald W. Slager</t>
  </si>
  <si>
    <t>RSG</t>
  </si>
  <si>
    <t>PVH</t>
  </si>
  <si>
    <t>Emanuel Chirico</t>
  </si>
  <si>
    <t>Pioneer Natural Resources</t>
  </si>
  <si>
    <t>Scott D. Sheffield</t>
  </si>
  <si>
    <t>PXD</t>
  </si>
  <si>
    <t>Anixter International</t>
  </si>
  <si>
    <t>William A. Galvin</t>
  </si>
  <si>
    <t>AXE</t>
  </si>
  <si>
    <t>Acquired by WESCO International in 2020-Anixter stock no longer trading</t>
  </si>
  <si>
    <t>Oshkosh</t>
  </si>
  <si>
    <t>Wilson R. Jones</t>
  </si>
  <si>
    <t>OSK</t>
  </si>
  <si>
    <t>Citizens Financial Group</t>
  </si>
  <si>
    <t>Bruce W. Van Saun</t>
  </si>
  <si>
    <t>CFG</t>
  </si>
  <si>
    <t>DCP Midstream</t>
  </si>
  <si>
    <t>Wouter T. van Kempen</t>
  </si>
  <si>
    <t>DCP</t>
  </si>
  <si>
    <t>Proxy does not have CFO comp</t>
  </si>
  <si>
    <t>Owens Corning</t>
  </si>
  <si>
    <t>Brian D. Chambers</t>
  </si>
  <si>
    <t>OC</t>
  </si>
  <si>
    <t>Ovintiv</t>
  </si>
  <si>
    <t>Douglas J. Suttles</t>
  </si>
  <si>
    <t>OVV</t>
  </si>
  <si>
    <t>AK Steel Holding</t>
  </si>
  <si>
    <t>Lourenco C. Goncalves</t>
  </si>
  <si>
    <t>Tapestry</t>
  </si>
  <si>
    <t>Jide J. Zeitlin</t>
  </si>
  <si>
    <t>TPR</t>
  </si>
  <si>
    <t>General Motors</t>
  </si>
  <si>
    <t>Mary T. Barra</t>
  </si>
  <si>
    <t>GM</t>
  </si>
  <si>
    <t>State Farm Insurance</t>
  </si>
  <si>
    <t>Michael L. Tipsord</t>
  </si>
  <si>
    <t>Archer Daniels Midland</t>
  </si>
  <si>
    <t>Juan R. Luciano</t>
  </si>
  <si>
    <t>ADM</t>
  </si>
  <si>
    <t>Allstate</t>
  </si>
  <si>
    <t>Thomas J. Wilson</t>
  </si>
  <si>
    <t>ALL</t>
  </si>
  <si>
    <t>Tech Data</t>
  </si>
  <si>
    <t>Richard T. Hume</t>
  </si>
  <si>
    <t>TECD</t>
  </si>
  <si>
    <t>Acquired by Apollo Global Mgmt. in 2020</t>
  </si>
  <si>
    <t>Raytheon</t>
  </si>
  <si>
    <t>Roy A. Azevedo/Wesley D. Kramer</t>
  </si>
  <si>
    <t>Qualcomm</t>
  </si>
  <si>
    <t>Steven M. Mollenkopf</t>
  </si>
  <si>
    <t>QCOM</t>
  </si>
  <si>
    <t>International Paper</t>
  </si>
  <si>
    <t>Mark S. Sutton</t>
  </si>
  <si>
    <t>IP</t>
  </si>
  <si>
    <t>Whirlpool</t>
  </si>
  <si>
    <t>Electronics, Electrical Equip.</t>
  </si>
  <si>
    <t>Marc R. Bitzer</t>
  </si>
  <si>
    <t>WHR</t>
  </si>
  <si>
    <t>Sherwin-Williams</t>
  </si>
  <si>
    <t>John G. Morikis</t>
  </si>
  <si>
    <t>SHW</t>
  </si>
  <si>
    <t>Western Digital</t>
  </si>
  <si>
    <t>David V. Goeckeler</t>
  </si>
  <si>
    <t>WDC</t>
  </si>
  <si>
    <t>Goodyear Tire &amp; Rubber</t>
  </si>
  <si>
    <t>Richard J. Kramer</t>
  </si>
  <si>
    <t>10,700 audit fees &amp; 7,000 tax</t>
  </si>
  <si>
    <t>Corteva</t>
  </si>
  <si>
    <t>James C. Collins Jr.</t>
  </si>
  <si>
    <t>CTVA</t>
  </si>
  <si>
    <t>Lithia Motors</t>
  </si>
  <si>
    <t>Bryan B. DeBoer</t>
  </si>
  <si>
    <t>LAD</t>
  </si>
  <si>
    <t>Vistra Energy</t>
  </si>
  <si>
    <t>Curtis A. Morgan</t>
  </si>
  <si>
    <t>VST</t>
  </si>
  <si>
    <t>Keurig Dr Pepper</t>
  </si>
  <si>
    <t>Robert J. Gamgort</t>
  </si>
  <si>
    <t>KDP</t>
  </si>
  <si>
    <t>Liberty Media</t>
  </si>
  <si>
    <t>Gregory B. Maffei</t>
  </si>
  <si>
    <t>LSXMA</t>
  </si>
  <si>
    <t>NRG Energy</t>
  </si>
  <si>
    <t>Mauricio Gutierrez</t>
  </si>
  <si>
    <t>NRG</t>
  </si>
  <si>
    <t>Delek US Holdings</t>
  </si>
  <si>
    <t>Ezra Uzi Yemin</t>
  </si>
  <si>
    <t>DK</t>
  </si>
  <si>
    <t>Alaska Air Group</t>
  </si>
  <si>
    <t>Bradley D. Tilden</t>
  </si>
  <si>
    <t>ALK</t>
  </si>
  <si>
    <t>Casey's General Stores</t>
  </si>
  <si>
    <t>Darren M. Rebelez</t>
  </si>
  <si>
    <t>CASY</t>
  </si>
  <si>
    <t>Raymond James Financial</t>
  </si>
  <si>
    <t>Paul C. Reilly</t>
  </si>
  <si>
    <t>RJF</t>
  </si>
  <si>
    <t>American Tower</t>
  </si>
  <si>
    <t>Thomas A. Bartlett</t>
  </si>
  <si>
    <t>AMT</t>
  </si>
  <si>
    <t>Magellan Health</t>
  </si>
  <si>
    <t>Kenneth J. Fasola</t>
  </si>
  <si>
    <t>MGLN</t>
  </si>
  <si>
    <t>Booz Allen Hamilton Holding</t>
  </si>
  <si>
    <t>Horacio D. Rozanski</t>
  </si>
  <si>
    <t>BAH</t>
  </si>
  <si>
    <t>Dillard's</t>
  </si>
  <si>
    <t>William T. Dillard II</t>
  </si>
  <si>
    <t>DDS</t>
  </si>
  <si>
    <t>Co-CFO's $550k each; no goodwill on BS</t>
  </si>
  <si>
    <t>TD Ameritrade Holding</t>
  </si>
  <si>
    <t>Stephen J. Boyle</t>
  </si>
  <si>
    <t>AMTD</t>
  </si>
  <si>
    <t>Acquired by Charles Scwab Corp in 2020</t>
  </si>
  <si>
    <t>Verizon Communications</t>
  </si>
  <si>
    <t>b</t>
  </si>
  <si>
    <t>VZ</t>
  </si>
  <si>
    <t>IBM</t>
  </si>
  <si>
    <t>Arvind Krishna</t>
  </si>
  <si>
    <t>Sysco</t>
  </si>
  <si>
    <t>Kevin P. Hourican</t>
  </si>
  <si>
    <t>SYY</t>
  </si>
  <si>
    <t>Nationwide</t>
  </si>
  <si>
    <t>Kirt A. Walker</t>
  </si>
  <si>
    <t>private company</t>
  </si>
  <si>
    <t>Honeywell International</t>
  </si>
  <si>
    <t>Darius E. Adamczyk</t>
  </si>
  <si>
    <t>HON</t>
  </si>
  <si>
    <t>Arrow Electronics</t>
  </si>
  <si>
    <t>Michael J. Long</t>
  </si>
  <si>
    <t>ARW</t>
  </si>
  <si>
    <t>CBRE Group</t>
  </si>
  <si>
    <t>Robert E. Sulentic</t>
  </si>
  <si>
    <t>CBRE</t>
  </si>
  <si>
    <t>Aflac</t>
  </si>
  <si>
    <t>Daniel P. Amos</t>
  </si>
  <si>
    <t>AFL</t>
  </si>
  <si>
    <t>insurance, no goodwill</t>
  </si>
  <si>
    <t>Netflix</t>
  </si>
  <si>
    <t>Reed Hastings</t>
  </si>
  <si>
    <t>NFLX</t>
  </si>
  <si>
    <t>PayPal Holdings</t>
  </si>
  <si>
    <t>Daniel H. Schulman</t>
  </si>
  <si>
    <t>PYPL</t>
  </si>
  <si>
    <t>Aramark</t>
  </si>
  <si>
    <t>John J. Zillmer</t>
  </si>
  <si>
    <t>ARMK</t>
  </si>
  <si>
    <t>Applied Materials</t>
  </si>
  <si>
    <t>Gary E. Dickerson</t>
  </si>
  <si>
    <t>AMAT</t>
  </si>
  <si>
    <t>Textron</t>
  </si>
  <si>
    <t>Scott C. Donnelly</t>
  </si>
  <si>
    <t>TXT</t>
  </si>
  <si>
    <t>American Family Insurance Group</t>
  </si>
  <si>
    <t>Jack C. Salzwedel</t>
  </si>
  <si>
    <t>Crown Holdings</t>
  </si>
  <si>
    <t>Timothy J. Donahue</t>
  </si>
  <si>
    <t>CCK</t>
  </si>
  <si>
    <t>IQVIA Holdings</t>
  </si>
  <si>
    <t>Ari Bousbib</t>
  </si>
  <si>
    <t>IQV</t>
  </si>
  <si>
    <t>Interpublic Group</t>
  </si>
  <si>
    <t>Michael I. Roth</t>
  </si>
  <si>
    <t>IPG</t>
  </si>
  <si>
    <t>Hertz Global Holdings</t>
  </si>
  <si>
    <t>Paul E. Stone</t>
  </si>
  <si>
    <t>HTZ</t>
  </si>
  <si>
    <t>EMCOR Group</t>
  </si>
  <si>
    <t>Anthony J. Guzzi</t>
  </si>
  <si>
    <t>EME</t>
  </si>
  <si>
    <t>Dick's Sporting Goods</t>
  </si>
  <si>
    <t>Edward W. Stack</t>
  </si>
  <si>
    <t>DKS</t>
  </si>
  <si>
    <t>Tractor Supply</t>
  </si>
  <si>
    <t>Harry A. Lawton III</t>
  </si>
  <si>
    <t>TSCO</t>
  </si>
  <si>
    <t>Hershey</t>
  </si>
  <si>
    <t>Michele G. Buck</t>
  </si>
  <si>
    <t>HSY</t>
  </si>
  <si>
    <t>WEC Energy Group</t>
  </si>
  <si>
    <t>J. Kevin Fletcher</t>
  </si>
  <si>
    <t>WEC</t>
  </si>
  <si>
    <t>Beacon Roofing Supply</t>
  </si>
  <si>
    <t>Julian G. Francis</t>
  </si>
  <si>
    <t>BECN</t>
  </si>
  <si>
    <t>Rockwell Automation</t>
  </si>
  <si>
    <t>Blake D. Moret</t>
  </si>
  <si>
    <t>ROK</t>
  </si>
  <si>
    <t>Celanese</t>
  </si>
  <si>
    <t>Lori J. Ryerkerk</t>
  </si>
  <si>
    <t>CE</t>
  </si>
  <si>
    <t>Ameren</t>
  </si>
  <si>
    <t>Warner L. Baxter</t>
  </si>
  <si>
    <t>AEE</t>
  </si>
  <si>
    <t>UnitedHealth Group</t>
  </si>
  <si>
    <t>David S. Wichmann</t>
  </si>
  <si>
    <t>UNH</t>
  </si>
  <si>
    <t>Bank of America</t>
  </si>
  <si>
    <t>Brian T. Moynihan</t>
  </si>
  <si>
    <t>BAC</t>
  </si>
  <si>
    <t>United Parcel Service</t>
  </si>
  <si>
    <t>Carol B. Tome</t>
  </si>
  <si>
    <t>UPS</t>
  </si>
  <si>
    <t>Morgan Stanley</t>
  </si>
  <si>
    <t>James P. Gorman</t>
  </si>
  <si>
    <t>MS</t>
  </si>
  <si>
    <t>Tyson Foods</t>
  </si>
  <si>
    <t>Noel White</t>
  </si>
  <si>
    <t>TSN</t>
  </si>
  <si>
    <t>Capital One Financial</t>
  </si>
  <si>
    <t>Richard D. Fairbank</t>
  </si>
  <si>
    <t>COF</t>
  </si>
  <si>
    <t>Tax fees listed as 0 in the proxy</t>
  </si>
  <si>
    <t>Bristol-Myers Squibb</t>
  </si>
  <si>
    <t>Giovanni Caforio</t>
  </si>
  <si>
    <t>BMY</t>
  </si>
  <si>
    <t>no PE ratio (n/a)</t>
  </si>
  <si>
    <t>United Natural Foods</t>
  </si>
  <si>
    <t>Steven L. Spinner</t>
  </si>
  <si>
    <t>UNFI</t>
  </si>
  <si>
    <t>no dividend yield (n/a)</t>
  </si>
  <si>
    <t>PNC Financial Services Group</t>
  </si>
  <si>
    <t>William S. Demchak</t>
  </si>
  <si>
    <t>PNC</t>
  </si>
  <si>
    <t>Avnet</t>
  </si>
  <si>
    <t>William J. Amelio</t>
  </si>
  <si>
    <t>AVT</t>
  </si>
  <si>
    <t>Becton Dickinson</t>
  </si>
  <si>
    <t>Thomas E. Polen</t>
  </si>
  <si>
    <t>BDX</t>
  </si>
  <si>
    <t>Nordstrom</t>
  </si>
  <si>
    <t>Erik B. Nordstrom</t>
  </si>
  <si>
    <t>JWN</t>
  </si>
  <si>
    <t>No tax fees listed in the proxy, no PE ratio or div yield (n/a)</t>
  </si>
  <si>
    <t>Biogen</t>
  </si>
  <si>
    <t>Michel Vounatsos</t>
  </si>
  <si>
    <t>BIIB</t>
  </si>
  <si>
    <t>Community Health Systems</t>
  </si>
  <si>
    <t>Wayne T. Smith</t>
  </si>
  <si>
    <t>CYH</t>
  </si>
  <si>
    <t>Edison International</t>
  </si>
  <si>
    <t>Pedro J. Pizarro</t>
  </si>
  <si>
    <t>EIX</t>
  </si>
  <si>
    <t>Corning</t>
  </si>
  <si>
    <t>Wendell P. Weeks</t>
  </si>
  <si>
    <t>GLW</t>
  </si>
  <si>
    <t>eBay</t>
  </si>
  <si>
    <t>Jamie Iannone</t>
  </si>
  <si>
    <t>EBAY</t>
  </si>
  <si>
    <t>Oneok</t>
  </si>
  <si>
    <t>Terry K. Spencer</t>
  </si>
  <si>
    <t>OKE</t>
  </si>
  <si>
    <t>Lam Research</t>
  </si>
  <si>
    <t>Timothy M. Archer</t>
  </si>
  <si>
    <t>LRCX</t>
  </si>
  <si>
    <t>KKR</t>
  </si>
  <si>
    <t>Henry R. Kravis/George R. Roberts</t>
  </si>
  <si>
    <t>audit and tax fees not disclosed, no goodwill</t>
  </si>
  <si>
    <t>Dana</t>
  </si>
  <si>
    <t>James K. Kamsickas</t>
  </si>
  <si>
    <t>DAN</t>
  </si>
  <si>
    <t>Sanmina</t>
  </si>
  <si>
    <t>Hartmut Liebel</t>
  </si>
  <si>
    <t>SANM</t>
  </si>
  <si>
    <t>no goodwill, no div yield (N/A)</t>
  </si>
  <si>
    <t>Motorola Solutions</t>
  </si>
  <si>
    <t>Gregory Q. Brown</t>
  </si>
  <si>
    <t>MSI</t>
  </si>
  <si>
    <t>Dean Foods</t>
  </si>
  <si>
    <t>Gary W. Rahlfs</t>
  </si>
  <si>
    <t>DFODQ</t>
  </si>
  <si>
    <t>no goodwill,  no PE ratio or div yield (n/a)</t>
  </si>
  <si>
    <t>NCR</t>
  </si>
  <si>
    <t>Michael D. Hayford</t>
  </si>
  <si>
    <t xml:space="preserve"> no PE ratio or div yield (n/a)</t>
  </si>
  <si>
    <t>Brighthouse Financial</t>
  </si>
  <si>
    <t>Eric T. Steigerwalt</t>
  </si>
  <si>
    <t>BHF</t>
  </si>
  <si>
    <t>Ingredion</t>
  </si>
  <si>
    <t>James P. Zallie</t>
  </si>
  <si>
    <t>INGR</t>
  </si>
  <si>
    <t>2019 tax fees listed as 0</t>
  </si>
  <si>
    <t>Franklin Resources</t>
  </si>
  <si>
    <t>Jennifer M. Johnson</t>
  </si>
  <si>
    <t>BEN</t>
  </si>
  <si>
    <t>Huntington Ingalls Industries</t>
  </si>
  <si>
    <t>C. Michael Petters</t>
  </si>
  <si>
    <t>HII</t>
  </si>
  <si>
    <t>Duke Energy</t>
  </si>
  <si>
    <t>Lynn J. Good</t>
  </si>
  <si>
    <t>DUK</t>
  </si>
  <si>
    <t>Southwest Airlines</t>
  </si>
  <si>
    <t>Gary C. Kelly</t>
  </si>
  <si>
    <t>LUV</t>
  </si>
  <si>
    <t>Publix Super Markets</t>
  </si>
  <si>
    <t>Randall T. Jones Sr.</t>
  </si>
  <si>
    <t>Privately owned company</t>
  </si>
  <si>
    <t>PepsiCo</t>
  </si>
  <si>
    <t>Ramon L. Laguarta</t>
  </si>
  <si>
    <t>PEP</t>
  </si>
  <si>
    <t>Chevron</t>
  </si>
  <si>
    <t>Michael K. Wirth</t>
  </si>
  <si>
    <t>CVX</t>
  </si>
  <si>
    <t>Adobe</t>
  </si>
  <si>
    <t>Shantanu Narayen</t>
  </si>
  <si>
    <t>ADBE</t>
  </si>
  <si>
    <t>Bank of New York Mellon</t>
  </si>
  <si>
    <t>Thomas P. Gibbons</t>
  </si>
  <si>
    <t>BK</t>
  </si>
  <si>
    <t>Marsh &amp; McLennan</t>
  </si>
  <si>
    <t>Daniel S. Glaser</t>
  </si>
  <si>
    <t>MMC</t>
  </si>
  <si>
    <t>General Electric</t>
  </si>
  <si>
    <t>H. Lawrence Culp Jr.</t>
  </si>
  <si>
    <t>GE</t>
  </si>
  <si>
    <t>WestRock</t>
  </si>
  <si>
    <t>Steven C. Voorhees</t>
  </si>
  <si>
    <t>WRK</t>
  </si>
  <si>
    <t>Ecolab</t>
  </si>
  <si>
    <t>Douglas M. Baker Jr.</t>
  </si>
  <si>
    <t>ECL</t>
  </si>
  <si>
    <t>Merck</t>
  </si>
  <si>
    <t>Kenneth C. Frazier</t>
  </si>
  <si>
    <t>MRK</t>
  </si>
  <si>
    <t>CHS</t>
  </si>
  <si>
    <t>Jay D. Debertin</t>
  </si>
  <si>
    <t>Company is split into 5 different stocks - using CHSCP as my adjusted close values, also no proxys have been issued</t>
  </si>
  <si>
    <t>Discover Financial Services</t>
  </si>
  <si>
    <t>Roger C. Hochschild</t>
  </si>
  <si>
    <t>DFS</t>
  </si>
  <si>
    <t>MGM Resorts International</t>
  </si>
  <si>
    <t>William J. Hornbuckle IV</t>
  </si>
  <si>
    <t>MGM</t>
  </si>
  <si>
    <t>CSX</t>
  </si>
  <si>
    <t>James M. Foote</t>
  </si>
  <si>
    <t>Fidelity National Information Services</t>
  </si>
  <si>
    <t>Gary A. Norcross</t>
  </si>
  <si>
    <t>FIS</t>
  </si>
  <si>
    <t>Mohawk Industries</t>
  </si>
  <si>
    <t>Jeffrey S. Lorberbaum</t>
  </si>
  <si>
    <t>MHK</t>
  </si>
  <si>
    <t>Univar Solutions</t>
  </si>
  <si>
    <t>David C. Jukes</t>
  </si>
  <si>
    <t>UNVR</t>
  </si>
  <si>
    <t>Fidelity National Financial</t>
  </si>
  <si>
    <t>Raymond R. Quirk</t>
  </si>
  <si>
    <t>FNF</t>
  </si>
  <si>
    <t>Frontier Communications</t>
  </si>
  <si>
    <t>Bernard L. Han</t>
  </si>
  <si>
    <t>FTRQ</t>
  </si>
  <si>
    <t>Filed for bankruptcy in 2020 so no 2020 proxy or stock information - still issued 10ks</t>
  </si>
  <si>
    <t>KeyCorp</t>
  </si>
  <si>
    <t>Christopher Gorman</t>
  </si>
  <si>
    <t>KEY</t>
  </si>
  <si>
    <t>Arthur J. Gallagher</t>
  </si>
  <si>
    <t>J. Patrick Gallagher Jr.</t>
  </si>
  <si>
    <t>AJG</t>
  </si>
  <si>
    <t>FM Global</t>
  </si>
  <si>
    <t>Thomas A. Lawson</t>
  </si>
  <si>
    <t>Private Company - no data on SEC</t>
  </si>
  <si>
    <t>Apache</t>
  </si>
  <si>
    <t>John J. Christmann IV</t>
  </si>
  <si>
    <t>APA</t>
  </si>
  <si>
    <t>EnLink Midstream</t>
  </si>
  <si>
    <t>Barry E. Davis</t>
  </si>
  <si>
    <t>ENLC</t>
  </si>
  <si>
    <t>% Change Rev.</t>
  </si>
  <si>
    <t>B of D Average Age</t>
  </si>
  <si>
    <t>B of D Females (Number, not %)</t>
  </si>
  <si>
    <t>B of D Males (Number, not %)</t>
  </si>
  <si>
    <t>Gender of CEO</t>
  </si>
  <si>
    <t>Male</t>
  </si>
  <si>
    <t>Female</t>
  </si>
  <si>
    <t>Gender of CFO</t>
  </si>
  <si>
    <t>Change in EPS</t>
  </si>
  <si>
    <t>2020 calendar</t>
  </si>
  <si>
    <t>x</t>
  </si>
  <si>
    <t>B of D Female %</t>
  </si>
  <si>
    <t>Deloite</t>
  </si>
  <si>
    <t>14.04x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</si>
</sst>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Fill="1"/>
    <xf numFmtId="0" fontId="4" fillId="0" borderId="0" xfId="0" applyFont="1" applyFill="1" applyAlignment="1">
      <alignment horizontal="center" vertical="center" wrapText="1"/>
    </xf>
    <xf numFmtId="164" fontId="4" fillId="0" borderId="0" xfId="2" applyNumberFormat="1" applyFont="1" applyFill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0" xfId="2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9" fontId="3" fillId="0" borderId="0" xfId="3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5" fillId="0" borderId="0" xfId="1" applyFont="1" applyFill="1" applyAlignment="1">
      <alignment horizontal="left"/>
    </xf>
    <xf numFmtId="164" fontId="0" fillId="0" borderId="0" xfId="2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43" fontId="0" fillId="0" borderId="0" xfId="2" applyFont="1" applyFill="1" applyAlignment="1">
      <alignment horizontal="right"/>
    </xf>
    <xf numFmtId="14" fontId="0" fillId="0" borderId="0" xfId="0" applyNumberFormat="1" applyFont="1" applyFill="1"/>
    <xf numFmtId="164" fontId="0" fillId="0" borderId="0" xfId="2" applyNumberFormat="1" applyFont="1" applyFill="1"/>
    <xf numFmtId="9" fontId="0" fillId="0" borderId="0" xfId="3" applyFont="1" applyFill="1"/>
    <xf numFmtId="43" fontId="0" fillId="0" borderId="0" xfId="2" applyFont="1" applyFill="1"/>
    <xf numFmtId="14" fontId="6" fillId="0" borderId="0" xfId="0" applyNumberFormat="1" applyFont="1" applyFill="1"/>
    <xf numFmtId="10" fontId="3" fillId="0" borderId="0" xfId="3" applyNumberFormat="1" applyFont="1" applyFill="1" applyAlignment="1">
      <alignment horizontal="center" vertical="center" wrapText="1"/>
    </xf>
    <xf numFmtId="10" fontId="0" fillId="0" borderId="0" xfId="3" applyNumberFormat="1" applyFont="1" applyFill="1"/>
    <xf numFmtId="14" fontId="0" fillId="0" borderId="0" xfId="2" applyNumberFormat="1" applyFont="1" applyFill="1"/>
    <xf numFmtId="165" fontId="3" fillId="0" borderId="0" xfId="2" applyNumberFormat="1" applyFont="1" applyFill="1" applyAlignment="1">
      <alignment horizontal="center" vertical="center" wrapText="1"/>
    </xf>
    <xf numFmtId="165" fontId="0" fillId="0" borderId="0" xfId="2" applyNumberFormat="1" applyFont="1" applyFill="1"/>
    <xf numFmtId="165" fontId="0" fillId="0" borderId="0" xfId="2" applyNumberFormat="1" applyFont="1" applyFill="1" applyAlignment="1">
      <alignment horizontal="right"/>
    </xf>
    <xf numFmtId="164" fontId="7" fillId="0" borderId="0" xfId="2" applyNumberFormat="1" applyFont="1" applyFill="1"/>
    <xf numFmtId="43" fontId="0" fillId="0" borderId="0" xfId="2" applyFont="1" applyFill="1" applyBorder="1" applyAlignment="1">
      <alignment horizontal="right"/>
    </xf>
    <xf numFmtId="43" fontId="0" fillId="0" borderId="0" xfId="2" applyFon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43" fontId="6" fillId="0" borderId="0" xfId="2" applyFont="1" applyFill="1"/>
    <xf numFmtId="164" fontId="6" fillId="0" borderId="0" xfId="2" applyNumberFormat="1" applyFont="1" applyFill="1"/>
    <xf numFmtId="49" fontId="3" fillId="0" borderId="0" xfId="2" applyNumberFormat="1" applyFont="1" applyFill="1" applyAlignment="1">
      <alignment horizontal="center" vertical="center" wrapText="1"/>
    </xf>
    <xf numFmtId="49" fontId="0" fillId="0" borderId="0" xfId="2" applyNumberFormat="1" applyFont="1" applyFill="1" applyAlignment="1">
      <alignment horizontal="right"/>
    </xf>
    <xf numFmtId="49" fontId="0" fillId="0" borderId="0" xfId="2" applyNumberFormat="1" applyFont="1" applyFill="1"/>
    <xf numFmtId="49" fontId="0" fillId="0" borderId="0" xfId="2" applyNumberFormat="1" applyFont="1" applyFill="1" applyBorder="1" applyAlignment="1">
      <alignment horizontal="right"/>
    </xf>
    <xf numFmtId="49" fontId="0" fillId="0" borderId="0" xfId="0" applyNumberFormat="1" applyFont="1" applyFill="1"/>
    <xf numFmtId="166" fontId="3" fillId="0" borderId="0" xfId="3" applyNumberFormat="1" applyFont="1" applyFill="1" applyAlignment="1">
      <alignment horizontal="center" vertical="center" wrapText="1"/>
    </xf>
    <xf numFmtId="166" fontId="0" fillId="0" borderId="0" xfId="3" applyNumberFormat="1" applyFont="1" applyFill="1"/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/>
    <xf numFmtId="164" fontId="0" fillId="0" borderId="0" xfId="2" applyNumberFormat="1" applyFont="1" applyFill="1" applyBorder="1"/>
    <xf numFmtId="164" fontId="0" fillId="0" borderId="0" xfId="2" applyNumberFormat="1" applyFont="1"/>
    <xf numFmtId="164" fontId="0" fillId="2" borderId="0" xfId="2" applyNumberFormat="1" applyFont="1" applyFill="1"/>
    <xf numFmtId="14" fontId="0" fillId="0" borderId="0" xfId="0" applyNumberFormat="1" applyFont="1" applyFill="1" applyBorder="1"/>
    <xf numFmtId="9" fontId="0" fillId="0" borderId="0" xfId="3" applyNumberFormat="1" applyFont="1"/>
    <xf numFmtId="49" fontId="3" fillId="2" borderId="0" xfId="2" applyNumberFormat="1" applyFont="1" applyFill="1" applyAlignment="1">
      <alignment horizontal="center" vertical="center" wrapText="1"/>
    </xf>
    <xf numFmtId="43" fontId="3" fillId="2" borderId="0" xfId="2" applyFont="1" applyFill="1" applyAlignment="1">
      <alignment horizontal="center" vertical="center" wrapText="1"/>
    </xf>
    <xf numFmtId="164" fontId="3" fillId="2" borderId="0" xfId="2" applyNumberFormat="1" applyFont="1" applyFill="1" applyAlignment="1">
      <alignment horizontal="center" vertical="center" wrapText="1"/>
    </xf>
    <xf numFmtId="166" fontId="3" fillId="2" borderId="0" xfId="3" applyNumberFormat="1" applyFont="1" applyFill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atabahn.com/pages/turbo1000" TargetMode="External"/><Relationship Id="rId21" Type="http://schemas.openxmlformats.org/officeDocument/2006/relationships/hyperlink" Target="https://www.databahn.com/products/2020-fortune-1000-executive-contact-list" TargetMode="External"/><Relationship Id="rId324" Type="http://schemas.openxmlformats.org/officeDocument/2006/relationships/hyperlink" Target="https://www.databahn.com/products/2020-fortune-1000-executive-contact-list" TargetMode="External"/><Relationship Id="rId531" Type="http://schemas.openxmlformats.org/officeDocument/2006/relationships/printerSettings" Target="../printerSettings/printerSettings1.bin"/><Relationship Id="rId170" Type="http://schemas.openxmlformats.org/officeDocument/2006/relationships/hyperlink" Target="https://www.databahn.com/pages/turbo1000" TargetMode="External"/><Relationship Id="rId268" Type="http://schemas.openxmlformats.org/officeDocument/2006/relationships/hyperlink" Target="https://www.databahn.com/pages/turbo1000" TargetMode="External"/><Relationship Id="rId475" Type="http://schemas.openxmlformats.org/officeDocument/2006/relationships/hyperlink" Target="https://www.databahn.com/pages/turbo1000" TargetMode="External"/><Relationship Id="rId32" Type="http://schemas.openxmlformats.org/officeDocument/2006/relationships/hyperlink" Target="https://www.databahn.com/products/2020-fortune-1000-executive-contact-list" TargetMode="External"/><Relationship Id="rId128" Type="http://schemas.openxmlformats.org/officeDocument/2006/relationships/hyperlink" Target="https://www.databahn.com/products/2020-fortune-1000-executive-contact-list" TargetMode="External"/><Relationship Id="rId335" Type="http://schemas.openxmlformats.org/officeDocument/2006/relationships/hyperlink" Target="https://www.databahn.com/products/2020-fortune-1000-executive-contact-list" TargetMode="External"/><Relationship Id="rId5" Type="http://schemas.openxmlformats.org/officeDocument/2006/relationships/hyperlink" Target="https://www.databahn.com/pages/turbo1000" TargetMode="External"/><Relationship Id="rId181" Type="http://schemas.openxmlformats.org/officeDocument/2006/relationships/hyperlink" Target="https://www.databahn.com/products/2020-fortune-1000-executive-contact-list" TargetMode="External"/><Relationship Id="rId237" Type="http://schemas.openxmlformats.org/officeDocument/2006/relationships/hyperlink" Target="https://www.databahn.com/products/2020-fortune-1000-executive-contact-list" TargetMode="External"/><Relationship Id="rId402" Type="http://schemas.openxmlformats.org/officeDocument/2006/relationships/hyperlink" Target="https://www.databahn.com/pages/turbo1000" TargetMode="External"/><Relationship Id="rId279" Type="http://schemas.openxmlformats.org/officeDocument/2006/relationships/hyperlink" Target="https://www.databahn.com/pages/turbo1000" TargetMode="External"/><Relationship Id="rId444" Type="http://schemas.openxmlformats.org/officeDocument/2006/relationships/hyperlink" Target="https://www.databahn.com/products/2020-fortune-1000-executive-contact-list" TargetMode="External"/><Relationship Id="rId486" Type="http://schemas.openxmlformats.org/officeDocument/2006/relationships/hyperlink" Target="https://www.databahn.com/products/2020-fortune-1000-executive-contact-list" TargetMode="External"/><Relationship Id="rId43" Type="http://schemas.openxmlformats.org/officeDocument/2006/relationships/hyperlink" Target="https://www.databahn.com/pages/turbo1000" TargetMode="External"/><Relationship Id="rId139" Type="http://schemas.openxmlformats.org/officeDocument/2006/relationships/hyperlink" Target="https://www.databahn.com/pages/turbo1000" TargetMode="External"/><Relationship Id="rId290" Type="http://schemas.openxmlformats.org/officeDocument/2006/relationships/hyperlink" Target="https://www.databahn.com/products/2020-fortune-1000-executive-contact-list" TargetMode="External"/><Relationship Id="rId304" Type="http://schemas.openxmlformats.org/officeDocument/2006/relationships/hyperlink" Target="https://www.databahn.com/pages/turbo1000" TargetMode="External"/><Relationship Id="rId346" Type="http://schemas.openxmlformats.org/officeDocument/2006/relationships/hyperlink" Target="https://www.databahn.com/pages/turbo1000" TargetMode="External"/><Relationship Id="rId388" Type="http://schemas.openxmlformats.org/officeDocument/2006/relationships/hyperlink" Target="https://www.databahn.com/products/2020-fortune-1000-executive-contact-list" TargetMode="External"/><Relationship Id="rId511" Type="http://schemas.openxmlformats.org/officeDocument/2006/relationships/hyperlink" Target="https://www.databahn.com/products/2020-fortune-1000-executive-contact-list" TargetMode="External"/><Relationship Id="rId85" Type="http://schemas.openxmlformats.org/officeDocument/2006/relationships/hyperlink" Target="https://www.databahn.com/pages/turbo1000" TargetMode="External"/><Relationship Id="rId150" Type="http://schemas.openxmlformats.org/officeDocument/2006/relationships/hyperlink" Target="https://www.databahn.com/pages/turbo1000" TargetMode="External"/><Relationship Id="rId192" Type="http://schemas.openxmlformats.org/officeDocument/2006/relationships/hyperlink" Target="https://www.databahn.com/products/2020-fortune-1000-executive-contact-list" TargetMode="External"/><Relationship Id="rId206" Type="http://schemas.openxmlformats.org/officeDocument/2006/relationships/hyperlink" Target="https://www.databahn.com/pages/turbo1000" TargetMode="External"/><Relationship Id="rId413" Type="http://schemas.openxmlformats.org/officeDocument/2006/relationships/hyperlink" Target="https://www.databahn.com/pages/turbo1000" TargetMode="External"/><Relationship Id="rId248" Type="http://schemas.openxmlformats.org/officeDocument/2006/relationships/hyperlink" Target="https://www.databahn.com/products/2020-fortune-1000-executive-contact-list" TargetMode="External"/><Relationship Id="rId455" Type="http://schemas.openxmlformats.org/officeDocument/2006/relationships/hyperlink" Target="https://www.databahn.com/pages/turbo1000" TargetMode="External"/><Relationship Id="rId497" Type="http://schemas.openxmlformats.org/officeDocument/2006/relationships/hyperlink" Target="https://www.databahn.com/products/2020-fortune-1000-executive-contact-list" TargetMode="External"/><Relationship Id="rId12" Type="http://schemas.openxmlformats.org/officeDocument/2006/relationships/hyperlink" Target="https://www.databahn.com/pages/turbo1000" TargetMode="External"/><Relationship Id="rId108" Type="http://schemas.openxmlformats.org/officeDocument/2006/relationships/hyperlink" Target="https://www.databahn.com/pages/turbo1000" TargetMode="External"/><Relationship Id="rId315" Type="http://schemas.openxmlformats.org/officeDocument/2006/relationships/hyperlink" Target="https://www.databahn.com/products/2020-fortune-1000-executive-contact-list" TargetMode="External"/><Relationship Id="rId357" Type="http://schemas.openxmlformats.org/officeDocument/2006/relationships/hyperlink" Target="https://www.databahn.com/pages/turbo1000" TargetMode="External"/><Relationship Id="rId522" Type="http://schemas.openxmlformats.org/officeDocument/2006/relationships/hyperlink" Target="https://www.databahn.com/products/2020-fortune-1000-executive-contact-list" TargetMode="External"/><Relationship Id="rId54" Type="http://schemas.openxmlformats.org/officeDocument/2006/relationships/hyperlink" Target="https://www.databahn.com/products/2020-fortune-1000-executive-contact-list" TargetMode="External"/><Relationship Id="rId96" Type="http://schemas.openxmlformats.org/officeDocument/2006/relationships/hyperlink" Target="https://www.databahn.com/pages/turbo1000" TargetMode="External"/><Relationship Id="rId161" Type="http://schemas.openxmlformats.org/officeDocument/2006/relationships/hyperlink" Target="https://www.databahn.com/products/2020-fortune-1000-executive-contact-list" TargetMode="External"/><Relationship Id="rId217" Type="http://schemas.openxmlformats.org/officeDocument/2006/relationships/hyperlink" Target="https://www.databahn.com/products/2020-fortune-1000-executive-contact-list" TargetMode="External"/><Relationship Id="rId399" Type="http://schemas.openxmlformats.org/officeDocument/2006/relationships/hyperlink" Target="https://www.databahn.com/pages/turbo1000" TargetMode="External"/><Relationship Id="rId259" Type="http://schemas.openxmlformats.org/officeDocument/2006/relationships/hyperlink" Target="https://www.databahn.com/products/2020-fortune-1000-executive-contact-list" TargetMode="External"/><Relationship Id="rId424" Type="http://schemas.openxmlformats.org/officeDocument/2006/relationships/hyperlink" Target="https://www.databahn.com/products/2020-fortune-1000-executive-contact-list" TargetMode="External"/><Relationship Id="rId466" Type="http://schemas.openxmlformats.org/officeDocument/2006/relationships/hyperlink" Target="https://www.databahn.com/products/2020-fortune-1000-executive-contact-list" TargetMode="External"/><Relationship Id="rId23" Type="http://schemas.openxmlformats.org/officeDocument/2006/relationships/hyperlink" Target="https://www.databahn.com/pages/turbo1000" TargetMode="External"/><Relationship Id="rId119" Type="http://schemas.openxmlformats.org/officeDocument/2006/relationships/hyperlink" Target="https://www.databahn.com/pages/turbo1000" TargetMode="External"/><Relationship Id="rId270" Type="http://schemas.openxmlformats.org/officeDocument/2006/relationships/hyperlink" Target="https://www.databahn.com/pages/turbo1000" TargetMode="External"/><Relationship Id="rId326" Type="http://schemas.openxmlformats.org/officeDocument/2006/relationships/hyperlink" Target="https://www.databahn.com/pages/turbo1000" TargetMode="External"/><Relationship Id="rId65" Type="http://schemas.openxmlformats.org/officeDocument/2006/relationships/hyperlink" Target="https://www.databahn.com/pages/turbo1000" TargetMode="External"/><Relationship Id="rId130" Type="http://schemas.openxmlformats.org/officeDocument/2006/relationships/hyperlink" Target="https://www.databahn.com/pages/turbo1000" TargetMode="External"/><Relationship Id="rId368" Type="http://schemas.openxmlformats.org/officeDocument/2006/relationships/hyperlink" Target="https://www.databahn.com/products/2020-fortune-1000-executive-contact-list" TargetMode="External"/><Relationship Id="rId172" Type="http://schemas.openxmlformats.org/officeDocument/2006/relationships/hyperlink" Target="https://www.databahn.com/pages/turbo1000" TargetMode="External"/><Relationship Id="rId228" Type="http://schemas.openxmlformats.org/officeDocument/2006/relationships/hyperlink" Target="https://www.databahn.com/pages/turbo1000" TargetMode="External"/><Relationship Id="rId435" Type="http://schemas.openxmlformats.org/officeDocument/2006/relationships/hyperlink" Target="https://www.databahn.com/pages/turbo1000" TargetMode="External"/><Relationship Id="rId477" Type="http://schemas.openxmlformats.org/officeDocument/2006/relationships/hyperlink" Target="https://www.databahn.com/pages/turbo1000" TargetMode="External"/><Relationship Id="rId281" Type="http://schemas.openxmlformats.org/officeDocument/2006/relationships/hyperlink" Target="https://www.databahn.com/products/2020-fortune-1000-executive-contact-list" TargetMode="External"/><Relationship Id="rId337" Type="http://schemas.openxmlformats.org/officeDocument/2006/relationships/hyperlink" Target="https://www.databahn.com/pages/turbo1000" TargetMode="External"/><Relationship Id="rId502" Type="http://schemas.openxmlformats.org/officeDocument/2006/relationships/hyperlink" Target="https://www.databahn.com/products/2020-fortune-1000-executive-contact-list" TargetMode="External"/><Relationship Id="rId34" Type="http://schemas.openxmlformats.org/officeDocument/2006/relationships/hyperlink" Target="https://www.databahn.com/pages/turbo1000" TargetMode="External"/><Relationship Id="rId76" Type="http://schemas.openxmlformats.org/officeDocument/2006/relationships/hyperlink" Target="https://www.databahn.com/products/2020-fortune-1000-executive-contact-list" TargetMode="External"/><Relationship Id="rId141" Type="http://schemas.openxmlformats.org/officeDocument/2006/relationships/hyperlink" Target="https://www.databahn.com/products/2020-fortune-1000-executive-contact-list" TargetMode="External"/><Relationship Id="rId379" Type="http://schemas.openxmlformats.org/officeDocument/2006/relationships/hyperlink" Target="https://www.databahn.com/pages/turbo1000" TargetMode="External"/><Relationship Id="rId7" Type="http://schemas.openxmlformats.org/officeDocument/2006/relationships/hyperlink" Target="https://www.databahn.com/pages/turbo1000" TargetMode="External"/><Relationship Id="rId183" Type="http://schemas.openxmlformats.org/officeDocument/2006/relationships/hyperlink" Target="https://www.databahn.com/pages/turbo1000" TargetMode="External"/><Relationship Id="rId239" Type="http://schemas.openxmlformats.org/officeDocument/2006/relationships/hyperlink" Target="https://www.databahn.com/pages/turbo1000" TargetMode="External"/><Relationship Id="rId390" Type="http://schemas.openxmlformats.org/officeDocument/2006/relationships/hyperlink" Target="https://www.databahn.com/pages/turbo1000" TargetMode="External"/><Relationship Id="rId404" Type="http://schemas.openxmlformats.org/officeDocument/2006/relationships/hyperlink" Target="https://www.databahn.com/pages/turbo1000" TargetMode="External"/><Relationship Id="rId446" Type="http://schemas.openxmlformats.org/officeDocument/2006/relationships/hyperlink" Target="https://www.databahn.com/pages/turbo1000" TargetMode="External"/><Relationship Id="rId250" Type="http://schemas.openxmlformats.org/officeDocument/2006/relationships/hyperlink" Target="https://www.databahn.com/pages/turbo1000" TargetMode="External"/><Relationship Id="rId292" Type="http://schemas.openxmlformats.org/officeDocument/2006/relationships/hyperlink" Target="https://www.databahn.com/pages/turbo1000" TargetMode="External"/><Relationship Id="rId306" Type="http://schemas.openxmlformats.org/officeDocument/2006/relationships/hyperlink" Target="https://www.databahn.com/pages/turbo1000" TargetMode="External"/><Relationship Id="rId488" Type="http://schemas.openxmlformats.org/officeDocument/2006/relationships/hyperlink" Target="https://www.databahn.com/pages/turbo1000" TargetMode="External"/><Relationship Id="rId45" Type="http://schemas.openxmlformats.org/officeDocument/2006/relationships/hyperlink" Target="https://www.databahn.com/pages/turbo1000" TargetMode="External"/><Relationship Id="rId87" Type="http://schemas.openxmlformats.org/officeDocument/2006/relationships/hyperlink" Target="https://www.databahn.com/products/2020-fortune-1000-executive-contact-list" TargetMode="External"/><Relationship Id="rId110" Type="http://schemas.openxmlformats.org/officeDocument/2006/relationships/hyperlink" Target="https://www.databahn.com/pages/turbo1000" TargetMode="External"/><Relationship Id="rId348" Type="http://schemas.openxmlformats.org/officeDocument/2006/relationships/hyperlink" Target="https://www.databahn.com/pages/turbo1000" TargetMode="External"/><Relationship Id="rId513" Type="http://schemas.openxmlformats.org/officeDocument/2006/relationships/hyperlink" Target="https://www.databahn.com/pages/turbo1000" TargetMode="External"/><Relationship Id="rId152" Type="http://schemas.openxmlformats.org/officeDocument/2006/relationships/hyperlink" Target="https://www.databahn.com/pages/turbo1000" TargetMode="External"/><Relationship Id="rId194" Type="http://schemas.openxmlformats.org/officeDocument/2006/relationships/hyperlink" Target="https://www.databahn.com/products/2020-fortune-1000-executive-contact-list" TargetMode="External"/><Relationship Id="rId208" Type="http://schemas.openxmlformats.org/officeDocument/2006/relationships/hyperlink" Target="https://www.databahn.com/pages/turbo1000" TargetMode="External"/><Relationship Id="rId415" Type="http://schemas.openxmlformats.org/officeDocument/2006/relationships/hyperlink" Target="https://www.databahn.com/pages/turbo1000" TargetMode="External"/><Relationship Id="rId457" Type="http://schemas.openxmlformats.org/officeDocument/2006/relationships/hyperlink" Target="https://www.databahn.com/pages/turbo1000" TargetMode="External"/><Relationship Id="rId261" Type="http://schemas.openxmlformats.org/officeDocument/2006/relationships/hyperlink" Target="https://www.databahn.com/pages/turbo1000" TargetMode="External"/><Relationship Id="rId499" Type="http://schemas.openxmlformats.org/officeDocument/2006/relationships/hyperlink" Target="https://www.databahn.com/products/2020-fortune-1000-executive-contact-list" TargetMode="External"/><Relationship Id="rId14" Type="http://schemas.openxmlformats.org/officeDocument/2006/relationships/hyperlink" Target="https://www.databahn.com/products/2020-fortune-1000-executive-contact-list" TargetMode="External"/><Relationship Id="rId56" Type="http://schemas.openxmlformats.org/officeDocument/2006/relationships/hyperlink" Target="https://www.databahn.com/products/2020-fortune-1000-executive-contact-list" TargetMode="External"/><Relationship Id="rId317" Type="http://schemas.openxmlformats.org/officeDocument/2006/relationships/hyperlink" Target="https://www.databahn.com/pages/turbo1000" TargetMode="External"/><Relationship Id="rId359" Type="http://schemas.openxmlformats.org/officeDocument/2006/relationships/hyperlink" Target="https://www.databahn.com/pages/turbo1000" TargetMode="External"/><Relationship Id="rId524" Type="http://schemas.openxmlformats.org/officeDocument/2006/relationships/hyperlink" Target="https://www.databahn.com/products/2020-fortune-1000-executive-contact-list" TargetMode="External"/><Relationship Id="rId98" Type="http://schemas.openxmlformats.org/officeDocument/2006/relationships/hyperlink" Target="https://www.databahn.com/products/2020-fortune-1000-executive-contact-list" TargetMode="External"/><Relationship Id="rId121" Type="http://schemas.openxmlformats.org/officeDocument/2006/relationships/hyperlink" Target="https://www.databahn.com/pages/turbo1000" TargetMode="External"/><Relationship Id="rId163" Type="http://schemas.openxmlformats.org/officeDocument/2006/relationships/hyperlink" Target="https://www.databahn.com/pages/turbo1000" TargetMode="External"/><Relationship Id="rId219" Type="http://schemas.openxmlformats.org/officeDocument/2006/relationships/hyperlink" Target="https://www.databahn.com/products/2020-fortune-1000-executive-contact-list" TargetMode="External"/><Relationship Id="rId370" Type="http://schemas.openxmlformats.org/officeDocument/2006/relationships/hyperlink" Target="https://www.databahn.com/pages/turbo1000" TargetMode="External"/><Relationship Id="rId426" Type="http://schemas.openxmlformats.org/officeDocument/2006/relationships/hyperlink" Target="https://www.databahn.com/products/2020-fortune-1000-executive-contact-list" TargetMode="External"/><Relationship Id="rId230" Type="http://schemas.openxmlformats.org/officeDocument/2006/relationships/hyperlink" Target="https://www.databahn.com/products/2020-fortune-1000-executive-contact-list" TargetMode="External"/><Relationship Id="rId468" Type="http://schemas.openxmlformats.org/officeDocument/2006/relationships/hyperlink" Target="https://www.databahn.com/pages/turbo1000" TargetMode="External"/><Relationship Id="rId25" Type="http://schemas.openxmlformats.org/officeDocument/2006/relationships/hyperlink" Target="https://www.databahn.com/products/2020-fortune-1000-executive-contact-list" TargetMode="External"/><Relationship Id="rId67" Type="http://schemas.openxmlformats.org/officeDocument/2006/relationships/hyperlink" Target="https://www.databahn.com/pages/turbo1000" TargetMode="External"/><Relationship Id="rId272" Type="http://schemas.openxmlformats.org/officeDocument/2006/relationships/hyperlink" Target="https://www.databahn.com/products/2020-fortune-1000-executive-contact-list" TargetMode="External"/><Relationship Id="rId328" Type="http://schemas.openxmlformats.org/officeDocument/2006/relationships/hyperlink" Target="https://www.databahn.com/pages/turbo1000" TargetMode="External"/><Relationship Id="rId132" Type="http://schemas.openxmlformats.org/officeDocument/2006/relationships/hyperlink" Target="https://www.databahn.com/pages/turbo1000" TargetMode="External"/><Relationship Id="rId174" Type="http://schemas.openxmlformats.org/officeDocument/2006/relationships/hyperlink" Target="https://www.databahn.com/pages/turbo1000" TargetMode="External"/><Relationship Id="rId381" Type="http://schemas.openxmlformats.org/officeDocument/2006/relationships/hyperlink" Target="https://www.databahn.com/products/2020-fortune-1000-executive-contact-list" TargetMode="External"/><Relationship Id="rId241" Type="http://schemas.openxmlformats.org/officeDocument/2006/relationships/hyperlink" Target="https://www.databahn.com/pages/turbo1000" TargetMode="External"/><Relationship Id="rId437" Type="http://schemas.openxmlformats.org/officeDocument/2006/relationships/hyperlink" Target="https://www.databahn.com/products/2020-fortune-1000-executive-contact-list" TargetMode="External"/><Relationship Id="rId479" Type="http://schemas.openxmlformats.org/officeDocument/2006/relationships/hyperlink" Target="https://www.databahn.com/products/2020-fortune-1000-executive-contact-list" TargetMode="External"/><Relationship Id="rId36" Type="http://schemas.openxmlformats.org/officeDocument/2006/relationships/hyperlink" Target="https://www.databahn.com/products/2020-fortune-1000-executive-contact-list" TargetMode="External"/><Relationship Id="rId283" Type="http://schemas.openxmlformats.org/officeDocument/2006/relationships/hyperlink" Target="https://www.databahn.com/pages/turbo1000" TargetMode="External"/><Relationship Id="rId339" Type="http://schemas.openxmlformats.org/officeDocument/2006/relationships/hyperlink" Target="https://www.databahn.com/pages/turbo1000" TargetMode="External"/><Relationship Id="rId490" Type="http://schemas.openxmlformats.org/officeDocument/2006/relationships/hyperlink" Target="https://www.databahn.com/products/2020-fortune-1000-executive-contact-list" TargetMode="External"/><Relationship Id="rId504" Type="http://schemas.openxmlformats.org/officeDocument/2006/relationships/hyperlink" Target="https://www.databahn.com/pages/turbo1000" TargetMode="External"/><Relationship Id="rId78" Type="http://schemas.openxmlformats.org/officeDocument/2006/relationships/hyperlink" Target="https://www.databahn.com/pages/turbo1000" TargetMode="External"/><Relationship Id="rId101" Type="http://schemas.openxmlformats.org/officeDocument/2006/relationships/hyperlink" Target="https://www.databahn.com/pages/turbo1000" TargetMode="External"/><Relationship Id="rId143" Type="http://schemas.openxmlformats.org/officeDocument/2006/relationships/hyperlink" Target="https://www.databahn.com/products/2020-fortune-1000-executive-contact-list" TargetMode="External"/><Relationship Id="rId185" Type="http://schemas.openxmlformats.org/officeDocument/2006/relationships/hyperlink" Target="https://www.databahn.com/products/2020-fortune-1000-executive-contact-list" TargetMode="External"/><Relationship Id="rId350" Type="http://schemas.openxmlformats.org/officeDocument/2006/relationships/hyperlink" Target="https://www.databahn.com/products/2020-fortune-1000-executive-contact-list" TargetMode="External"/><Relationship Id="rId406" Type="http://schemas.openxmlformats.org/officeDocument/2006/relationships/hyperlink" Target="https://www.databahn.com/pages/turbo1000" TargetMode="External"/><Relationship Id="rId9" Type="http://schemas.openxmlformats.org/officeDocument/2006/relationships/hyperlink" Target="https://www.databahn.com/products/2020-fortune-1000-executive-contact-list" TargetMode="External"/><Relationship Id="rId210" Type="http://schemas.openxmlformats.org/officeDocument/2006/relationships/hyperlink" Target="https://www.databahn.com/pages/turbo1000" TargetMode="External"/><Relationship Id="rId392" Type="http://schemas.openxmlformats.org/officeDocument/2006/relationships/hyperlink" Target="https://www.databahn.com/pages/turbo1000" TargetMode="External"/><Relationship Id="rId448" Type="http://schemas.openxmlformats.org/officeDocument/2006/relationships/hyperlink" Target="https://www.databahn.com/pages/turbo1000" TargetMode="External"/><Relationship Id="rId252" Type="http://schemas.openxmlformats.org/officeDocument/2006/relationships/hyperlink" Target="https://www.databahn.com/products/2020-fortune-1000-executive-contact-list" TargetMode="External"/><Relationship Id="rId294" Type="http://schemas.openxmlformats.org/officeDocument/2006/relationships/hyperlink" Target="https://www.databahn.com/pages/turbo1000" TargetMode="External"/><Relationship Id="rId308" Type="http://schemas.openxmlformats.org/officeDocument/2006/relationships/hyperlink" Target="https://www.databahn.com/pages/turbo1000" TargetMode="External"/><Relationship Id="rId515" Type="http://schemas.openxmlformats.org/officeDocument/2006/relationships/hyperlink" Target="https://www.databahn.com/pages/turbo1000" TargetMode="External"/><Relationship Id="rId47" Type="http://schemas.openxmlformats.org/officeDocument/2006/relationships/hyperlink" Target="https://www.databahn.com/products/2020-fortune-1000-executive-contact-list" TargetMode="External"/><Relationship Id="rId89" Type="http://schemas.openxmlformats.org/officeDocument/2006/relationships/hyperlink" Target="https://www.databahn.com/products/2020-fortune-1000-executive-contact-list" TargetMode="External"/><Relationship Id="rId112" Type="http://schemas.openxmlformats.org/officeDocument/2006/relationships/hyperlink" Target="https://www.databahn.com/pages/turbo1000" TargetMode="External"/><Relationship Id="rId154" Type="http://schemas.openxmlformats.org/officeDocument/2006/relationships/hyperlink" Target="https://www.databahn.com/products/2020-fortune-1000-executive-contact-list" TargetMode="External"/><Relationship Id="rId361" Type="http://schemas.openxmlformats.org/officeDocument/2006/relationships/hyperlink" Target="https://www.databahn.com/pages/turbo1000" TargetMode="External"/><Relationship Id="rId196" Type="http://schemas.openxmlformats.org/officeDocument/2006/relationships/hyperlink" Target="https://www.databahn.com/pages/turbo1000" TargetMode="External"/><Relationship Id="rId417" Type="http://schemas.openxmlformats.org/officeDocument/2006/relationships/hyperlink" Target="https://www.databahn.com/products/2020-fortune-1000-executive-contact-list" TargetMode="External"/><Relationship Id="rId459" Type="http://schemas.openxmlformats.org/officeDocument/2006/relationships/hyperlink" Target="https://www.databahn.com/pages/turbo1000" TargetMode="External"/><Relationship Id="rId16" Type="http://schemas.openxmlformats.org/officeDocument/2006/relationships/hyperlink" Target="https://www.databahn.com/products/2020-fortune-1000-executive-contact-list" TargetMode="External"/><Relationship Id="rId221" Type="http://schemas.openxmlformats.org/officeDocument/2006/relationships/hyperlink" Target="https://www.databahn.com/pages/turbo1000" TargetMode="External"/><Relationship Id="rId263" Type="http://schemas.openxmlformats.org/officeDocument/2006/relationships/hyperlink" Target="https://www.databahn.com/products/2020-fortune-1000-executive-contact-list" TargetMode="External"/><Relationship Id="rId319" Type="http://schemas.openxmlformats.org/officeDocument/2006/relationships/hyperlink" Target="https://www.databahn.com/products/2020-fortune-1000-executive-contact-list" TargetMode="External"/><Relationship Id="rId470" Type="http://schemas.openxmlformats.org/officeDocument/2006/relationships/hyperlink" Target="https://www.databahn.com/pages/turbo1000" TargetMode="External"/><Relationship Id="rId526" Type="http://schemas.openxmlformats.org/officeDocument/2006/relationships/hyperlink" Target="https://www.databahn.com/products/2020-fortune-1000-executive-contact-list" TargetMode="External"/><Relationship Id="rId58" Type="http://schemas.openxmlformats.org/officeDocument/2006/relationships/hyperlink" Target="https://www.databahn.com/products/2020-fortune-1000-executive-contact-list" TargetMode="External"/><Relationship Id="rId123" Type="http://schemas.openxmlformats.org/officeDocument/2006/relationships/hyperlink" Target="https://www.databahn.com/products/2020-fortune-1000-executive-contact-list" TargetMode="External"/><Relationship Id="rId330" Type="http://schemas.openxmlformats.org/officeDocument/2006/relationships/hyperlink" Target="https://www.databahn.com/products/2020-fortune-1000-executive-contact-list" TargetMode="External"/><Relationship Id="rId165" Type="http://schemas.openxmlformats.org/officeDocument/2006/relationships/hyperlink" Target="https://www.databahn.com/pages/turbo1000" TargetMode="External"/><Relationship Id="rId372" Type="http://schemas.openxmlformats.org/officeDocument/2006/relationships/hyperlink" Target="https://www.databahn.com/products/2020-fortune-1000-executive-contact-list" TargetMode="External"/><Relationship Id="rId428" Type="http://schemas.openxmlformats.org/officeDocument/2006/relationships/hyperlink" Target="https://www.databahn.com/pages/turbo1000" TargetMode="External"/><Relationship Id="rId232" Type="http://schemas.openxmlformats.org/officeDocument/2006/relationships/hyperlink" Target="https://www.databahn.com/pages/turbo1000" TargetMode="External"/><Relationship Id="rId274" Type="http://schemas.openxmlformats.org/officeDocument/2006/relationships/hyperlink" Target="https://www.databahn.com/pages/turbo1000" TargetMode="External"/><Relationship Id="rId481" Type="http://schemas.openxmlformats.org/officeDocument/2006/relationships/hyperlink" Target="https://www.databahn.com/pages/turbo1000" TargetMode="External"/><Relationship Id="rId27" Type="http://schemas.openxmlformats.org/officeDocument/2006/relationships/hyperlink" Target="https://www.databahn.com/products/2020-fortune-1000-executive-contact-list" TargetMode="External"/><Relationship Id="rId69" Type="http://schemas.openxmlformats.org/officeDocument/2006/relationships/hyperlink" Target="https://www.databahn.com/products/2020-fortune-1000-executive-contact-list" TargetMode="External"/><Relationship Id="rId134" Type="http://schemas.openxmlformats.org/officeDocument/2006/relationships/hyperlink" Target="https://www.databahn.com/pages/turbo1000" TargetMode="External"/><Relationship Id="rId80" Type="http://schemas.openxmlformats.org/officeDocument/2006/relationships/hyperlink" Target="https://www.databahn.com/products/2020-fortune-1000-executive-contact-list" TargetMode="External"/><Relationship Id="rId176" Type="http://schemas.openxmlformats.org/officeDocument/2006/relationships/hyperlink" Target="https://www.databahn.com/pages/turbo1000" TargetMode="External"/><Relationship Id="rId341" Type="http://schemas.openxmlformats.org/officeDocument/2006/relationships/hyperlink" Target="https://www.databahn.com/pages/turbo1000" TargetMode="External"/><Relationship Id="rId383" Type="http://schemas.openxmlformats.org/officeDocument/2006/relationships/hyperlink" Target="https://www.databahn.com/products/2020-fortune-1000-executive-contact-list" TargetMode="External"/><Relationship Id="rId439" Type="http://schemas.openxmlformats.org/officeDocument/2006/relationships/hyperlink" Target="https://www.databahn.com/products/2020-fortune-1000-executive-contact-list" TargetMode="External"/><Relationship Id="rId201" Type="http://schemas.openxmlformats.org/officeDocument/2006/relationships/hyperlink" Target="https://www.databahn.com/products/2020-fortune-1000-executive-contact-list" TargetMode="External"/><Relationship Id="rId243" Type="http://schemas.openxmlformats.org/officeDocument/2006/relationships/hyperlink" Target="https://www.databahn.com/pages/turbo1000" TargetMode="External"/><Relationship Id="rId285" Type="http://schemas.openxmlformats.org/officeDocument/2006/relationships/hyperlink" Target="https://www.databahn.com/pages/turbo1000" TargetMode="External"/><Relationship Id="rId450" Type="http://schemas.openxmlformats.org/officeDocument/2006/relationships/hyperlink" Target="https://www.databahn.com/pages/turbo1000" TargetMode="External"/><Relationship Id="rId506" Type="http://schemas.openxmlformats.org/officeDocument/2006/relationships/hyperlink" Target="https://www.databahn.com/pages/turbo1000" TargetMode="External"/><Relationship Id="rId38" Type="http://schemas.openxmlformats.org/officeDocument/2006/relationships/hyperlink" Target="https://www.databahn.com/pages/turbo1000" TargetMode="External"/><Relationship Id="rId103" Type="http://schemas.openxmlformats.org/officeDocument/2006/relationships/hyperlink" Target="https://www.databahn.com/pages/turbo1000" TargetMode="External"/><Relationship Id="rId310" Type="http://schemas.openxmlformats.org/officeDocument/2006/relationships/hyperlink" Target="https://www.databahn.com/products/2020-fortune-1000-executive-contact-list" TargetMode="External"/><Relationship Id="rId492" Type="http://schemas.openxmlformats.org/officeDocument/2006/relationships/hyperlink" Target="https://www.databahn.com/products/2020-fortune-1000-executive-contact-list" TargetMode="External"/><Relationship Id="rId91" Type="http://schemas.openxmlformats.org/officeDocument/2006/relationships/hyperlink" Target="https://www.databahn.com/pages/turbo1000" TargetMode="External"/><Relationship Id="rId145" Type="http://schemas.openxmlformats.org/officeDocument/2006/relationships/hyperlink" Target="https://www.databahn.com/products/2020-fortune-1000-executive-contact-list" TargetMode="External"/><Relationship Id="rId187" Type="http://schemas.openxmlformats.org/officeDocument/2006/relationships/hyperlink" Target="https://www.databahn.com/products/2020-fortune-1000-executive-contact-list" TargetMode="External"/><Relationship Id="rId352" Type="http://schemas.openxmlformats.org/officeDocument/2006/relationships/hyperlink" Target="https://www.databahn.com/pages/turbo1000" TargetMode="External"/><Relationship Id="rId394" Type="http://schemas.openxmlformats.org/officeDocument/2006/relationships/hyperlink" Target="https://www.databahn.com/pages/turbo1000" TargetMode="External"/><Relationship Id="rId408" Type="http://schemas.openxmlformats.org/officeDocument/2006/relationships/hyperlink" Target="https://www.databahn.com/pages/turbo1000" TargetMode="External"/><Relationship Id="rId212" Type="http://schemas.openxmlformats.org/officeDocument/2006/relationships/hyperlink" Target="https://www.databahn.com/products/2020-fortune-1000-executive-contact-list" TargetMode="External"/><Relationship Id="rId254" Type="http://schemas.openxmlformats.org/officeDocument/2006/relationships/hyperlink" Target="https://www.databahn.com/pages/turbo1000" TargetMode="External"/><Relationship Id="rId49" Type="http://schemas.openxmlformats.org/officeDocument/2006/relationships/hyperlink" Target="https://www.databahn.com/products/2020-fortune-1000-executive-contact-list" TargetMode="External"/><Relationship Id="rId114" Type="http://schemas.openxmlformats.org/officeDocument/2006/relationships/hyperlink" Target="https://www.databahn.com/pages/turbo1000" TargetMode="External"/><Relationship Id="rId296" Type="http://schemas.openxmlformats.org/officeDocument/2006/relationships/hyperlink" Target="https://www.databahn.com/products/2020-fortune-1000-executive-contact-list" TargetMode="External"/><Relationship Id="rId461" Type="http://schemas.openxmlformats.org/officeDocument/2006/relationships/hyperlink" Target="https://www.databahn.com/pages/turbo1000" TargetMode="External"/><Relationship Id="rId517" Type="http://schemas.openxmlformats.org/officeDocument/2006/relationships/hyperlink" Target="https://www.databahn.com/products/2020-fortune-1000-executive-contact-list" TargetMode="External"/><Relationship Id="rId60" Type="http://schemas.openxmlformats.org/officeDocument/2006/relationships/hyperlink" Target="https://www.databahn.com/products/2020-fortune-1000-executive-contact-list" TargetMode="External"/><Relationship Id="rId156" Type="http://schemas.openxmlformats.org/officeDocument/2006/relationships/hyperlink" Target="https://www.databahn.com/products/2020-fortune-1000-executive-contact-list" TargetMode="External"/><Relationship Id="rId198" Type="http://schemas.openxmlformats.org/officeDocument/2006/relationships/hyperlink" Target="https://www.databahn.com/pages/turbo1000" TargetMode="External"/><Relationship Id="rId321" Type="http://schemas.openxmlformats.org/officeDocument/2006/relationships/hyperlink" Target="https://www.databahn.com/pages/turbo1000" TargetMode="External"/><Relationship Id="rId363" Type="http://schemas.openxmlformats.org/officeDocument/2006/relationships/hyperlink" Target="https://www.databahn.com/products/2020-fortune-1000-executive-contact-list" TargetMode="External"/><Relationship Id="rId419" Type="http://schemas.openxmlformats.org/officeDocument/2006/relationships/hyperlink" Target="https://www.databahn.com/pages/turbo1000" TargetMode="External"/><Relationship Id="rId223" Type="http://schemas.openxmlformats.org/officeDocument/2006/relationships/hyperlink" Target="https://www.databahn.com/pages/turbo1000" TargetMode="External"/><Relationship Id="rId430" Type="http://schemas.openxmlformats.org/officeDocument/2006/relationships/hyperlink" Target="https://www.databahn.com/pages/turbo1000" TargetMode="External"/><Relationship Id="rId18" Type="http://schemas.openxmlformats.org/officeDocument/2006/relationships/hyperlink" Target="https://www.databahn.com/pages/turbo1000" TargetMode="External"/><Relationship Id="rId265" Type="http://schemas.openxmlformats.org/officeDocument/2006/relationships/hyperlink" Target="https://www.databahn.com/pages/turbo1000" TargetMode="External"/><Relationship Id="rId472" Type="http://schemas.openxmlformats.org/officeDocument/2006/relationships/hyperlink" Target="https://www.databahn.com/products/2020-fortune-1000-executive-contact-list" TargetMode="External"/><Relationship Id="rId528" Type="http://schemas.openxmlformats.org/officeDocument/2006/relationships/hyperlink" Target="https://www.databahn.com/products/2020-fortune-1000-executive-contact-list" TargetMode="External"/><Relationship Id="rId125" Type="http://schemas.openxmlformats.org/officeDocument/2006/relationships/hyperlink" Target="https://www.databahn.com/products/2020-fortune-1000-executive-contact-list" TargetMode="External"/><Relationship Id="rId167" Type="http://schemas.openxmlformats.org/officeDocument/2006/relationships/hyperlink" Target="https://www.databahn.com/products/2020-fortune-1000-executive-contact-list" TargetMode="External"/><Relationship Id="rId332" Type="http://schemas.openxmlformats.org/officeDocument/2006/relationships/hyperlink" Target="https://www.databahn.com/products/2020-fortune-1000-executive-contact-list" TargetMode="External"/><Relationship Id="rId374" Type="http://schemas.openxmlformats.org/officeDocument/2006/relationships/hyperlink" Target="https://www.databahn.com/products/2020-fortune-1000-executive-contact-list" TargetMode="External"/><Relationship Id="rId71" Type="http://schemas.openxmlformats.org/officeDocument/2006/relationships/hyperlink" Target="https://www.databahn.com/pages/turbo1000" TargetMode="External"/><Relationship Id="rId234" Type="http://schemas.openxmlformats.org/officeDocument/2006/relationships/hyperlink" Target="https://www.databahn.com/products/2020-fortune-1000-executive-contact-list" TargetMode="External"/><Relationship Id="rId2" Type="http://schemas.openxmlformats.org/officeDocument/2006/relationships/hyperlink" Target="https://www.databahn.com/products/2020-fortune-1000-executive-contact-list" TargetMode="External"/><Relationship Id="rId29" Type="http://schemas.openxmlformats.org/officeDocument/2006/relationships/hyperlink" Target="https://www.databahn.com/pages/turbo1000" TargetMode="External"/><Relationship Id="rId276" Type="http://schemas.openxmlformats.org/officeDocument/2006/relationships/hyperlink" Target="https://www.databahn.com/products/2020-fortune-1000-executive-contact-list" TargetMode="External"/><Relationship Id="rId441" Type="http://schemas.openxmlformats.org/officeDocument/2006/relationships/hyperlink" Target="https://www.databahn.com/products/2020-fortune-1000-executive-contact-list" TargetMode="External"/><Relationship Id="rId483" Type="http://schemas.openxmlformats.org/officeDocument/2006/relationships/hyperlink" Target="https://www.databahn.com/products/2020-fortune-1000-executive-contact-list" TargetMode="External"/><Relationship Id="rId40" Type="http://schemas.openxmlformats.org/officeDocument/2006/relationships/hyperlink" Target="https://www.databahn.com/products/2020-fortune-1000-executive-contact-list" TargetMode="External"/><Relationship Id="rId136" Type="http://schemas.openxmlformats.org/officeDocument/2006/relationships/hyperlink" Target="https://www.databahn.com/products/2020-fortune-1000-executive-contact-list" TargetMode="External"/><Relationship Id="rId178" Type="http://schemas.openxmlformats.org/officeDocument/2006/relationships/hyperlink" Target="https://www.databahn.com/pages/turbo1000" TargetMode="External"/><Relationship Id="rId301" Type="http://schemas.openxmlformats.org/officeDocument/2006/relationships/hyperlink" Target="https://www.databahn.com/products/2020-fortune-1000-executive-contact-list" TargetMode="External"/><Relationship Id="rId343" Type="http://schemas.openxmlformats.org/officeDocument/2006/relationships/hyperlink" Target="https://www.databahn.com/products/2020-fortune-1000-executive-contact-list" TargetMode="External"/><Relationship Id="rId82" Type="http://schemas.openxmlformats.org/officeDocument/2006/relationships/hyperlink" Target="https://www.databahn.com/products/2020-fortune-1000-executive-contact-list" TargetMode="External"/><Relationship Id="rId203" Type="http://schemas.openxmlformats.org/officeDocument/2006/relationships/hyperlink" Target="https://www.databahn.com/products/2020-fortune-1000-executive-contact-list" TargetMode="External"/><Relationship Id="rId385" Type="http://schemas.openxmlformats.org/officeDocument/2006/relationships/hyperlink" Target="https://www.databahn.com/pages/turbo1000" TargetMode="External"/><Relationship Id="rId245" Type="http://schemas.openxmlformats.org/officeDocument/2006/relationships/hyperlink" Target="https://www.databahn.com/pages/turbo1000" TargetMode="External"/><Relationship Id="rId287" Type="http://schemas.openxmlformats.org/officeDocument/2006/relationships/hyperlink" Target="https://www.databahn.com/products/2020-fortune-1000-executive-contact-list" TargetMode="External"/><Relationship Id="rId410" Type="http://schemas.openxmlformats.org/officeDocument/2006/relationships/hyperlink" Target="https://www.databahn.com/pages/turbo1000" TargetMode="External"/><Relationship Id="rId452" Type="http://schemas.openxmlformats.org/officeDocument/2006/relationships/hyperlink" Target="https://www.databahn.com/products/2020-fortune-1000-executive-contact-list" TargetMode="External"/><Relationship Id="rId494" Type="http://schemas.openxmlformats.org/officeDocument/2006/relationships/hyperlink" Target="https://www.databahn.com/products/2020-fortune-1000-executive-contact-list" TargetMode="External"/><Relationship Id="rId508" Type="http://schemas.openxmlformats.org/officeDocument/2006/relationships/hyperlink" Target="https://www.databahn.com/products/2020-fortune-1000-executive-contact-list" TargetMode="External"/><Relationship Id="rId105" Type="http://schemas.openxmlformats.org/officeDocument/2006/relationships/hyperlink" Target="https://www.databahn.com/pages/turbo1000" TargetMode="External"/><Relationship Id="rId147" Type="http://schemas.openxmlformats.org/officeDocument/2006/relationships/hyperlink" Target="https://www.databahn.com/products/2020-fortune-1000-executive-contact-list" TargetMode="External"/><Relationship Id="rId312" Type="http://schemas.openxmlformats.org/officeDocument/2006/relationships/hyperlink" Target="https://www.databahn.com/pages/turbo1000" TargetMode="External"/><Relationship Id="rId354" Type="http://schemas.openxmlformats.org/officeDocument/2006/relationships/hyperlink" Target="https://www.databahn.com/pages/turbo1000" TargetMode="External"/><Relationship Id="rId51" Type="http://schemas.openxmlformats.org/officeDocument/2006/relationships/hyperlink" Target="https://www.databahn.com/pages/turbo1000" TargetMode="External"/><Relationship Id="rId93" Type="http://schemas.openxmlformats.org/officeDocument/2006/relationships/hyperlink" Target="https://www.databahn.com/pages/turbo1000" TargetMode="External"/><Relationship Id="rId189" Type="http://schemas.openxmlformats.org/officeDocument/2006/relationships/hyperlink" Target="https://www.databahn.com/pages/turbo1000" TargetMode="External"/><Relationship Id="rId396" Type="http://schemas.openxmlformats.org/officeDocument/2006/relationships/hyperlink" Target="https://www.databahn.com/products/2020-fortune-1000-executive-contact-list" TargetMode="External"/><Relationship Id="rId214" Type="http://schemas.openxmlformats.org/officeDocument/2006/relationships/hyperlink" Target="https://www.databahn.com/pages/turbo1000" TargetMode="External"/><Relationship Id="rId256" Type="http://schemas.openxmlformats.org/officeDocument/2006/relationships/hyperlink" Target="https://www.databahn.com/pages/turbo1000" TargetMode="External"/><Relationship Id="rId298" Type="http://schemas.openxmlformats.org/officeDocument/2006/relationships/hyperlink" Target="https://www.databahn.com/products/2020-fortune-1000-executive-contact-list" TargetMode="External"/><Relationship Id="rId421" Type="http://schemas.openxmlformats.org/officeDocument/2006/relationships/hyperlink" Target="https://www.databahn.com/products/2020-fortune-1000-executive-contact-list" TargetMode="External"/><Relationship Id="rId463" Type="http://schemas.openxmlformats.org/officeDocument/2006/relationships/hyperlink" Target="https://www.databahn.com/pages/turbo1000" TargetMode="External"/><Relationship Id="rId519" Type="http://schemas.openxmlformats.org/officeDocument/2006/relationships/hyperlink" Target="https://www.databahn.com/products/2020-fortune-1000-executive-contact-list" TargetMode="External"/><Relationship Id="rId116" Type="http://schemas.openxmlformats.org/officeDocument/2006/relationships/hyperlink" Target="https://www.databahn.com/pages/turbo1000" TargetMode="External"/><Relationship Id="rId158" Type="http://schemas.openxmlformats.org/officeDocument/2006/relationships/hyperlink" Target="https://www.databahn.com/pages/turbo1000" TargetMode="External"/><Relationship Id="rId323" Type="http://schemas.openxmlformats.org/officeDocument/2006/relationships/hyperlink" Target="https://www.databahn.com/products/2020-fortune-1000-executive-contact-list" TargetMode="External"/><Relationship Id="rId530" Type="http://schemas.openxmlformats.org/officeDocument/2006/relationships/hyperlink" Target="https://www.databahn.com/products/2020-fortune-1000-executive-contact-list" TargetMode="External"/><Relationship Id="rId20" Type="http://schemas.openxmlformats.org/officeDocument/2006/relationships/hyperlink" Target="https://www.databahn.com/pages/turbo1000" TargetMode="External"/><Relationship Id="rId62" Type="http://schemas.openxmlformats.org/officeDocument/2006/relationships/hyperlink" Target="https://www.databahn.com/products/2020-fortune-1000-executive-contact-list" TargetMode="External"/><Relationship Id="rId365" Type="http://schemas.openxmlformats.org/officeDocument/2006/relationships/hyperlink" Target="https://www.databahn.com/pages/turbo1000" TargetMode="External"/><Relationship Id="rId225" Type="http://schemas.openxmlformats.org/officeDocument/2006/relationships/hyperlink" Target="https://www.databahn.com/products/2020-fortune-1000-executive-contact-list" TargetMode="External"/><Relationship Id="rId267" Type="http://schemas.openxmlformats.org/officeDocument/2006/relationships/hyperlink" Target="https://www.databahn.com/pages/turbo1000" TargetMode="External"/><Relationship Id="rId432" Type="http://schemas.openxmlformats.org/officeDocument/2006/relationships/hyperlink" Target="https://www.databahn.com/products/2020-fortune-1000-executive-contact-list" TargetMode="External"/><Relationship Id="rId474" Type="http://schemas.openxmlformats.org/officeDocument/2006/relationships/hyperlink" Target="https://www.databahn.com/pages/turbo1000" TargetMode="External"/><Relationship Id="rId127" Type="http://schemas.openxmlformats.org/officeDocument/2006/relationships/hyperlink" Target="https://www.databahn.com/pages/turbo1000" TargetMode="External"/><Relationship Id="rId31" Type="http://schemas.openxmlformats.org/officeDocument/2006/relationships/hyperlink" Target="https://www.databahn.com/pages/turbo1000" TargetMode="External"/><Relationship Id="rId73" Type="http://schemas.openxmlformats.org/officeDocument/2006/relationships/hyperlink" Target="https://www.databahn.com/products/2020-fortune-1000-executive-contact-list" TargetMode="External"/><Relationship Id="rId169" Type="http://schemas.openxmlformats.org/officeDocument/2006/relationships/hyperlink" Target="https://www.databahn.com/pages/turbo1000" TargetMode="External"/><Relationship Id="rId334" Type="http://schemas.openxmlformats.org/officeDocument/2006/relationships/hyperlink" Target="https://www.databahn.com/products/2020-fortune-1000-executive-contact-list" TargetMode="External"/><Relationship Id="rId376" Type="http://schemas.openxmlformats.org/officeDocument/2006/relationships/hyperlink" Target="https://www.databahn.com/products/2020-fortune-1000-executive-contact-list" TargetMode="External"/><Relationship Id="rId4" Type="http://schemas.openxmlformats.org/officeDocument/2006/relationships/hyperlink" Target="https://www.databahn.com/products/2020-fortune-1000-executive-contact-list" TargetMode="External"/><Relationship Id="rId180" Type="http://schemas.openxmlformats.org/officeDocument/2006/relationships/hyperlink" Target="https://www.databahn.com/products/2020-fortune-1000-executive-contact-list" TargetMode="External"/><Relationship Id="rId236" Type="http://schemas.openxmlformats.org/officeDocument/2006/relationships/hyperlink" Target="https://www.databahn.com/products/2020-fortune-1000-executive-contact-list" TargetMode="External"/><Relationship Id="rId278" Type="http://schemas.openxmlformats.org/officeDocument/2006/relationships/hyperlink" Target="https://www.databahn.com/pages/turbo1000" TargetMode="External"/><Relationship Id="rId401" Type="http://schemas.openxmlformats.org/officeDocument/2006/relationships/hyperlink" Target="https://www.databahn.com/products/2020-fortune-1000-executive-contact-list" TargetMode="External"/><Relationship Id="rId443" Type="http://schemas.openxmlformats.org/officeDocument/2006/relationships/hyperlink" Target="https://www.databahn.com/products/2020-fortune-1000-executive-contact-list" TargetMode="External"/><Relationship Id="rId303" Type="http://schemas.openxmlformats.org/officeDocument/2006/relationships/hyperlink" Target="https://www.databahn.com/products/2020-fortune-1000-executive-contact-list" TargetMode="External"/><Relationship Id="rId485" Type="http://schemas.openxmlformats.org/officeDocument/2006/relationships/hyperlink" Target="https://www.databahn.com/products/2020-fortune-1000-executive-contact-list" TargetMode="External"/><Relationship Id="rId42" Type="http://schemas.openxmlformats.org/officeDocument/2006/relationships/hyperlink" Target="https://www.databahn.com/products/2020-fortune-1000-executive-contact-list" TargetMode="External"/><Relationship Id="rId84" Type="http://schemas.openxmlformats.org/officeDocument/2006/relationships/hyperlink" Target="https://www.databahn.com/pages/turbo1000" TargetMode="External"/><Relationship Id="rId138" Type="http://schemas.openxmlformats.org/officeDocument/2006/relationships/hyperlink" Target="https://www.databahn.com/pages/turbo1000" TargetMode="External"/><Relationship Id="rId345" Type="http://schemas.openxmlformats.org/officeDocument/2006/relationships/hyperlink" Target="https://www.databahn.com/pages/turbo1000" TargetMode="External"/><Relationship Id="rId387" Type="http://schemas.openxmlformats.org/officeDocument/2006/relationships/hyperlink" Target="https://www.databahn.com/products/2020-fortune-1000-executive-contact-list" TargetMode="External"/><Relationship Id="rId510" Type="http://schemas.openxmlformats.org/officeDocument/2006/relationships/hyperlink" Target="https://www.databahn.com/pages/turbo1000" TargetMode="External"/><Relationship Id="rId191" Type="http://schemas.openxmlformats.org/officeDocument/2006/relationships/hyperlink" Target="https://www.databahn.com/pages/turbo1000" TargetMode="External"/><Relationship Id="rId205" Type="http://schemas.openxmlformats.org/officeDocument/2006/relationships/hyperlink" Target="https://www.databahn.com/products/2020-fortune-1000-executive-contact-list" TargetMode="External"/><Relationship Id="rId247" Type="http://schemas.openxmlformats.org/officeDocument/2006/relationships/hyperlink" Target="https://www.databahn.com/products/2020-fortune-1000-executive-contact-list" TargetMode="External"/><Relationship Id="rId412" Type="http://schemas.openxmlformats.org/officeDocument/2006/relationships/hyperlink" Target="https://www.databahn.com/pages/turbo1000" TargetMode="External"/><Relationship Id="rId107" Type="http://schemas.openxmlformats.org/officeDocument/2006/relationships/hyperlink" Target="https://www.databahn.com/pages/turbo1000" TargetMode="External"/><Relationship Id="rId289" Type="http://schemas.openxmlformats.org/officeDocument/2006/relationships/hyperlink" Target="https://www.databahn.com/products/2020-fortune-1000-executive-contact-list" TargetMode="External"/><Relationship Id="rId454" Type="http://schemas.openxmlformats.org/officeDocument/2006/relationships/hyperlink" Target="https://www.databahn.com/pages/turbo1000" TargetMode="External"/><Relationship Id="rId496" Type="http://schemas.openxmlformats.org/officeDocument/2006/relationships/hyperlink" Target="https://www.databahn.com/pages/turbo1000" TargetMode="External"/><Relationship Id="rId11" Type="http://schemas.openxmlformats.org/officeDocument/2006/relationships/hyperlink" Target="https://www.databahn.com/pages/turbo1000" TargetMode="External"/><Relationship Id="rId53" Type="http://schemas.openxmlformats.org/officeDocument/2006/relationships/hyperlink" Target="https://www.databahn.com/pages/turbo1000" TargetMode="External"/><Relationship Id="rId149" Type="http://schemas.openxmlformats.org/officeDocument/2006/relationships/hyperlink" Target="https://www.databahn.com/pages/turbo1000" TargetMode="External"/><Relationship Id="rId314" Type="http://schemas.openxmlformats.org/officeDocument/2006/relationships/hyperlink" Target="https://www.databahn.com/products/2020-fortune-1000-executive-contact-list" TargetMode="External"/><Relationship Id="rId356" Type="http://schemas.openxmlformats.org/officeDocument/2006/relationships/hyperlink" Target="https://www.databahn.com/pages/turbo1000" TargetMode="External"/><Relationship Id="rId398" Type="http://schemas.openxmlformats.org/officeDocument/2006/relationships/hyperlink" Target="https://www.databahn.com/pages/turbo1000" TargetMode="External"/><Relationship Id="rId521" Type="http://schemas.openxmlformats.org/officeDocument/2006/relationships/hyperlink" Target="https://www.databahn.com/pages/turbo1000" TargetMode="External"/><Relationship Id="rId95" Type="http://schemas.openxmlformats.org/officeDocument/2006/relationships/hyperlink" Target="https://www.databahn.com/pages/turbo1000" TargetMode="External"/><Relationship Id="rId160" Type="http://schemas.openxmlformats.org/officeDocument/2006/relationships/hyperlink" Target="https://www.databahn.com/products/2020-fortune-1000-executive-contact-list" TargetMode="External"/><Relationship Id="rId216" Type="http://schemas.openxmlformats.org/officeDocument/2006/relationships/hyperlink" Target="https://www.databahn.com/pages/turbo1000" TargetMode="External"/><Relationship Id="rId423" Type="http://schemas.openxmlformats.org/officeDocument/2006/relationships/hyperlink" Target="https://www.databahn.com/pages/turbo1000" TargetMode="External"/><Relationship Id="rId258" Type="http://schemas.openxmlformats.org/officeDocument/2006/relationships/hyperlink" Target="https://www.databahn.com/products/2020-fortune-1000-executive-contact-list" TargetMode="External"/><Relationship Id="rId465" Type="http://schemas.openxmlformats.org/officeDocument/2006/relationships/hyperlink" Target="https://www.databahn.com/pages/turbo1000" TargetMode="External"/><Relationship Id="rId22" Type="http://schemas.openxmlformats.org/officeDocument/2006/relationships/hyperlink" Target="https://www.databahn.com/pages/turbo1000" TargetMode="External"/><Relationship Id="rId64" Type="http://schemas.openxmlformats.org/officeDocument/2006/relationships/hyperlink" Target="https://www.databahn.com/products/2020-fortune-1000-executive-contact-list" TargetMode="External"/><Relationship Id="rId118" Type="http://schemas.openxmlformats.org/officeDocument/2006/relationships/hyperlink" Target="https://www.databahn.com/pages/turbo1000" TargetMode="External"/><Relationship Id="rId325" Type="http://schemas.openxmlformats.org/officeDocument/2006/relationships/hyperlink" Target="https://www.databahn.com/products/2020-fortune-1000-executive-contact-list" TargetMode="External"/><Relationship Id="rId367" Type="http://schemas.openxmlformats.org/officeDocument/2006/relationships/hyperlink" Target="https://www.databahn.com/pages/turbo1000" TargetMode="External"/><Relationship Id="rId532" Type="http://schemas.openxmlformats.org/officeDocument/2006/relationships/vmlDrawing" Target="../drawings/vmlDrawing1.vml"/><Relationship Id="rId171" Type="http://schemas.openxmlformats.org/officeDocument/2006/relationships/hyperlink" Target="https://www.databahn.com/products/2020-fortune-1000-executive-contact-list" TargetMode="External"/><Relationship Id="rId227" Type="http://schemas.openxmlformats.org/officeDocument/2006/relationships/hyperlink" Target="https://www.databahn.com/products/2020-fortune-1000-executive-contact-list" TargetMode="External"/><Relationship Id="rId269" Type="http://schemas.openxmlformats.org/officeDocument/2006/relationships/hyperlink" Target="https://www.databahn.com/pages/turbo1000" TargetMode="External"/><Relationship Id="rId434" Type="http://schemas.openxmlformats.org/officeDocument/2006/relationships/hyperlink" Target="https://www.databahn.com/pages/turbo1000" TargetMode="External"/><Relationship Id="rId476" Type="http://schemas.openxmlformats.org/officeDocument/2006/relationships/hyperlink" Target="https://www.databahn.com/pages/turbo1000" TargetMode="External"/><Relationship Id="rId33" Type="http://schemas.openxmlformats.org/officeDocument/2006/relationships/hyperlink" Target="https://www.databahn.com/products/2020-fortune-1000-executive-contact-list" TargetMode="External"/><Relationship Id="rId129" Type="http://schemas.openxmlformats.org/officeDocument/2006/relationships/hyperlink" Target="https://www.databahn.com/products/2020-fortune-1000-executive-contact-list" TargetMode="External"/><Relationship Id="rId280" Type="http://schemas.openxmlformats.org/officeDocument/2006/relationships/hyperlink" Target="https://www.databahn.com/products/2020-fortune-1000-executive-contact-list" TargetMode="External"/><Relationship Id="rId336" Type="http://schemas.openxmlformats.org/officeDocument/2006/relationships/hyperlink" Target="https://www.databahn.com/pages/turbo1000" TargetMode="External"/><Relationship Id="rId501" Type="http://schemas.openxmlformats.org/officeDocument/2006/relationships/hyperlink" Target="https://www.databahn.com/pages/turbo1000" TargetMode="External"/><Relationship Id="rId75" Type="http://schemas.openxmlformats.org/officeDocument/2006/relationships/hyperlink" Target="https://www.databahn.com/products/2020-fortune-1000-executive-contact-list" TargetMode="External"/><Relationship Id="rId140" Type="http://schemas.openxmlformats.org/officeDocument/2006/relationships/hyperlink" Target="https://www.databahn.com/pages/turbo1000" TargetMode="External"/><Relationship Id="rId182" Type="http://schemas.openxmlformats.org/officeDocument/2006/relationships/hyperlink" Target="https://www.databahn.com/pages/turbo1000" TargetMode="External"/><Relationship Id="rId378" Type="http://schemas.openxmlformats.org/officeDocument/2006/relationships/hyperlink" Target="https://www.databahn.com/pages/turbo1000" TargetMode="External"/><Relationship Id="rId403" Type="http://schemas.openxmlformats.org/officeDocument/2006/relationships/hyperlink" Target="https://www.databahn.com/pages/turbo1000" TargetMode="External"/><Relationship Id="rId6" Type="http://schemas.openxmlformats.org/officeDocument/2006/relationships/hyperlink" Target="https://www.databahn.com/pages/turbo1000" TargetMode="External"/><Relationship Id="rId238" Type="http://schemas.openxmlformats.org/officeDocument/2006/relationships/hyperlink" Target="https://www.databahn.com/products/2020-fortune-1000-executive-contact-list" TargetMode="External"/><Relationship Id="rId445" Type="http://schemas.openxmlformats.org/officeDocument/2006/relationships/hyperlink" Target="https://www.databahn.com/products/2020-fortune-1000-executive-contact-list" TargetMode="External"/><Relationship Id="rId487" Type="http://schemas.openxmlformats.org/officeDocument/2006/relationships/hyperlink" Target="https://www.databahn.com/pages/turbo1000" TargetMode="External"/><Relationship Id="rId291" Type="http://schemas.openxmlformats.org/officeDocument/2006/relationships/hyperlink" Target="https://www.databahn.com/products/2020-fortune-1000-executive-contact-list" TargetMode="External"/><Relationship Id="rId305" Type="http://schemas.openxmlformats.org/officeDocument/2006/relationships/hyperlink" Target="https://www.databahn.com/pages/turbo1000" TargetMode="External"/><Relationship Id="rId347" Type="http://schemas.openxmlformats.org/officeDocument/2006/relationships/hyperlink" Target="https://www.databahn.com/pages/turbo1000" TargetMode="External"/><Relationship Id="rId512" Type="http://schemas.openxmlformats.org/officeDocument/2006/relationships/hyperlink" Target="https://www.databahn.com/products/2020-fortune-1000-executive-contact-list" TargetMode="External"/><Relationship Id="rId44" Type="http://schemas.openxmlformats.org/officeDocument/2006/relationships/hyperlink" Target="https://www.databahn.com/pages/turbo1000" TargetMode="External"/><Relationship Id="rId86" Type="http://schemas.openxmlformats.org/officeDocument/2006/relationships/hyperlink" Target="https://www.databahn.com/pages/turbo1000" TargetMode="External"/><Relationship Id="rId151" Type="http://schemas.openxmlformats.org/officeDocument/2006/relationships/hyperlink" Target="https://www.databahn.com/pages/turbo1000" TargetMode="External"/><Relationship Id="rId389" Type="http://schemas.openxmlformats.org/officeDocument/2006/relationships/hyperlink" Target="https://www.databahn.com/products/2020-fortune-1000-executive-contact-list" TargetMode="External"/><Relationship Id="rId193" Type="http://schemas.openxmlformats.org/officeDocument/2006/relationships/hyperlink" Target="https://www.databahn.com/products/2020-fortune-1000-executive-contact-list" TargetMode="External"/><Relationship Id="rId207" Type="http://schemas.openxmlformats.org/officeDocument/2006/relationships/hyperlink" Target="https://www.databahn.com/products/2020-fortune-1000-executive-contact-list" TargetMode="External"/><Relationship Id="rId249" Type="http://schemas.openxmlformats.org/officeDocument/2006/relationships/hyperlink" Target="https://www.databahn.com/products/2020-fortune-1000-executive-contact-list" TargetMode="External"/><Relationship Id="rId414" Type="http://schemas.openxmlformats.org/officeDocument/2006/relationships/hyperlink" Target="https://www.databahn.com/pages/turbo1000" TargetMode="External"/><Relationship Id="rId456" Type="http://schemas.openxmlformats.org/officeDocument/2006/relationships/hyperlink" Target="https://www.databahn.com/products/2020-fortune-1000-executive-contact-list" TargetMode="External"/><Relationship Id="rId498" Type="http://schemas.openxmlformats.org/officeDocument/2006/relationships/hyperlink" Target="https://www.databahn.com/products/2020-fortune-1000-executive-contact-list" TargetMode="External"/><Relationship Id="rId13" Type="http://schemas.openxmlformats.org/officeDocument/2006/relationships/hyperlink" Target="https://www.databahn.com/products/2020-fortune-1000-executive-contact-list" TargetMode="External"/><Relationship Id="rId109" Type="http://schemas.openxmlformats.org/officeDocument/2006/relationships/hyperlink" Target="https://www.databahn.com/pages/turbo1000" TargetMode="External"/><Relationship Id="rId260" Type="http://schemas.openxmlformats.org/officeDocument/2006/relationships/hyperlink" Target="https://www.databahn.com/pages/turbo1000" TargetMode="External"/><Relationship Id="rId316" Type="http://schemas.openxmlformats.org/officeDocument/2006/relationships/hyperlink" Target="https://www.databahn.com/products/2020-fortune-1000-executive-contact-list" TargetMode="External"/><Relationship Id="rId523" Type="http://schemas.openxmlformats.org/officeDocument/2006/relationships/hyperlink" Target="https://www.databahn.com/products/2020-fortune-1000-executive-contact-list" TargetMode="External"/><Relationship Id="rId55" Type="http://schemas.openxmlformats.org/officeDocument/2006/relationships/hyperlink" Target="https://www.databahn.com/products/2020-fortune-1000-executive-contact-list" TargetMode="External"/><Relationship Id="rId97" Type="http://schemas.openxmlformats.org/officeDocument/2006/relationships/hyperlink" Target="https://www.databahn.com/pages/turbo1000" TargetMode="External"/><Relationship Id="rId120" Type="http://schemas.openxmlformats.org/officeDocument/2006/relationships/hyperlink" Target="https://www.databahn.com/products/2020-fortune-1000-executive-contact-list" TargetMode="External"/><Relationship Id="rId358" Type="http://schemas.openxmlformats.org/officeDocument/2006/relationships/hyperlink" Target="https://www.databahn.com/pages/turbo1000" TargetMode="External"/><Relationship Id="rId162" Type="http://schemas.openxmlformats.org/officeDocument/2006/relationships/hyperlink" Target="https://www.databahn.com/pages/turbo1000" TargetMode="External"/><Relationship Id="rId218" Type="http://schemas.openxmlformats.org/officeDocument/2006/relationships/hyperlink" Target="https://www.databahn.com/products/2020-fortune-1000-executive-contact-list" TargetMode="External"/><Relationship Id="rId425" Type="http://schemas.openxmlformats.org/officeDocument/2006/relationships/hyperlink" Target="https://www.databahn.com/products/2020-fortune-1000-executive-contact-list" TargetMode="External"/><Relationship Id="rId467" Type="http://schemas.openxmlformats.org/officeDocument/2006/relationships/hyperlink" Target="https://www.databahn.com/pages/turbo1000" TargetMode="External"/><Relationship Id="rId271" Type="http://schemas.openxmlformats.org/officeDocument/2006/relationships/hyperlink" Target="https://www.databahn.com/products/2020-fortune-1000-executive-contact-list" TargetMode="External"/><Relationship Id="rId24" Type="http://schemas.openxmlformats.org/officeDocument/2006/relationships/hyperlink" Target="https://www.databahn.com/pages/turbo1000" TargetMode="External"/><Relationship Id="rId66" Type="http://schemas.openxmlformats.org/officeDocument/2006/relationships/hyperlink" Target="https://www.databahn.com/pages/turbo1000" TargetMode="External"/><Relationship Id="rId131" Type="http://schemas.openxmlformats.org/officeDocument/2006/relationships/hyperlink" Target="https://www.databahn.com/pages/turbo1000" TargetMode="External"/><Relationship Id="rId327" Type="http://schemas.openxmlformats.org/officeDocument/2006/relationships/hyperlink" Target="https://www.databahn.com/products/2020-fortune-1000-executive-contact-list" TargetMode="External"/><Relationship Id="rId369" Type="http://schemas.openxmlformats.org/officeDocument/2006/relationships/hyperlink" Target="https://www.databahn.com/products/2020-fortune-1000-executive-contact-list" TargetMode="External"/><Relationship Id="rId173" Type="http://schemas.openxmlformats.org/officeDocument/2006/relationships/hyperlink" Target="https://www.databahn.com/pages/turbo1000" TargetMode="External"/><Relationship Id="rId229" Type="http://schemas.openxmlformats.org/officeDocument/2006/relationships/hyperlink" Target="https://www.databahn.com/products/2020-fortune-1000-executive-contact-list" TargetMode="External"/><Relationship Id="rId380" Type="http://schemas.openxmlformats.org/officeDocument/2006/relationships/hyperlink" Target="https://www.databahn.com/pages/turbo1000" TargetMode="External"/><Relationship Id="rId436" Type="http://schemas.openxmlformats.org/officeDocument/2006/relationships/hyperlink" Target="https://www.databahn.com/products/2020-fortune-1000-executive-contact-list" TargetMode="External"/><Relationship Id="rId240" Type="http://schemas.openxmlformats.org/officeDocument/2006/relationships/hyperlink" Target="https://www.databahn.com/pages/turbo1000" TargetMode="External"/><Relationship Id="rId478" Type="http://schemas.openxmlformats.org/officeDocument/2006/relationships/hyperlink" Target="https://www.databahn.com/products/2020-fortune-1000-executive-contact-list" TargetMode="External"/><Relationship Id="rId35" Type="http://schemas.openxmlformats.org/officeDocument/2006/relationships/hyperlink" Target="https://www.databahn.com/pages/turbo1000" TargetMode="External"/><Relationship Id="rId77" Type="http://schemas.openxmlformats.org/officeDocument/2006/relationships/hyperlink" Target="https://www.databahn.com/pages/turbo1000" TargetMode="External"/><Relationship Id="rId100" Type="http://schemas.openxmlformats.org/officeDocument/2006/relationships/hyperlink" Target="https://www.databahn.com/products/2020-fortune-1000-executive-contact-list" TargetMode="External"/><Relationship Id="rId282" Type="http://schemas.openxmlformats.org/officeDocument/2006/relationships/hyperlink" Target="https://www.databahn.com/pages/turbo1000" TargetMode="External"/><Relationship Id="rId338" Type="http://schemas.openxmlformats.org/officeDocument/2006/relationships/hyperlink" Target="https://www.databahn.com/products/2020-fortune-1000-executive-contact-list" TargetMode="External"/><Relationship Id="rId503" Type="http://schemas.openxmlformats.org/officeDocument/2006/relationships/hyperlink" Target="https://www.databahn.com/products/2020-fortune-1000-executive-contact-list" TargetMode="External"/><Relationship Id="rId8" Type="http://schemas.openxmlformats.org/officeDocument/2006/relationships/hyperlink" Target="https://www.databahn.com/pages/turbo1000" TargetMode="External"/><Relationship Id="rId142" Type="http://schemas.openxmlformats.org/officeDocument/2006/relationships/hyperlink" Target="https://www.databahn.com/products/2020-fortune-1000-executive-contact-list" TargetMode="External"/><Relationship Id="rId184" Type="http://schemas.openxmlformats.org/officeDocument/2006/relationships/hyperlink" Target="https://www.databahn.com/pages/turbo1000" TargetMode="External"/><Relationship Id="rId391" Type="http://schemas.openxmlformats.org/officeDocument/2006/relationships/hyperlink" Target="https://www.databahn.com/pages/turbo1000" TargetMode="External"/><Relationship Id="rId405" Type="http://schemas.openxmlformats.org/officeDocument/2006/relationships/hyperlink" Target="https://www.databahn.com/pages/turbo1000" TargetMode="External"/><Relationship Id="rId447" Type="http://schemas.openxmlformats.org/officeDocument/2006/relationships/hyperlink" Target="https://www.databahn.com/pages/turbo1000" TargetMode="External"/><Relationship Id="rId251" Type="http://schemas.openxmlformats.org/officeDocument/2006/relationships/hyperlink" Target="https://www.databahn.com/pages/turbo1000" TargetMode="External"/><Relationship Id="rId489" Type="http://schemas.openxmlformats.org/officeDocument/2006/relationships/hyperlink" Target="https://www.databahn.com/pages/turbo1000" TargetMode="External"/><Relationship Id="rId46" Type="http://schemas.openxmlformats.org/officeDocument/2006/relationships/hyperlink" Target="https://www.databahn.com/pages/turbo1000" TargetMode="External"/><Relationship Id="rId293" Type="http://schemas.openxmlformats.org/officeDocument/2006/relationships/hyperlink" Target="https://www.databahn.com/products/2020-fortune-1000-executive-contact-list" TargetMode="External"/><Relationship Id="rId307" Type="http://schemas.openxmlformats.org/officeDocument/2006/relationships/hyperlink" Target="https://www.databahn.com/pages/turbo1000" TargetMode="External"/><Relationship Id="rId349" Type="http://schemas.openxmlformats.org/officeDocument/2006/relationships/hyperlink" Target="https://www.databahn.com/products/2020-fortune-1000-executive-contact-list" TargetMode="External"/><Relationship Id="rId514" Type="http://schemas.openxmlformats.org/officeDocument/2006/relationships/hyperlink" Target="https://www.databahn.com/pages/turbo1000" TargetMode="External"/><Relationship Id="rId88" Type="http://schemas.openxmlformats.org/officeDocument/2006/relationships/hyperlink" Target="https://www.databahn.com/products/2020-fortune-1000-executive-contact-list" TargetMode="External"/><Relationship Id="rId111" Type="http://schemas.openxmlformats.org/officeDocument/2006/relationships/hyperlink" Target="https://www.databahn.com/pages/turbo1000" TargetMode="External"/><Relationship Id="rId153" Type="http://schemas.openxmlformats.org/officeDocument/2006/relationships/hyperlink" Target="https://www.databahn.com/pages/turbo1000" TargetMode="External"/><Relationship Id="rId195" Type="http://schemas.openxmlformats.org/officeDocument/2006/relationships/hyperlink" Target="https://www.databahn.com/products/2020-fortune-1000-executive-contact-list" TargetMode="External"/><Relationship Id="rId209" Type="http://schemas.openxmlformats.org/officeDocument/2006/relationships/hyperlink" Target="https://www.databahn.com/pages/turbo1000" TargetMode="External"/><Relationship Id="rId360" Type="http://schemas.openxmlformats.org/officeDocument/2006/relationships/hyperlink" Target="https://www.databahn.com/pages/turbo1000" TargetMode="External"/><Relationship Id="rId416" Type="http://schemas.openxmlformats.org/officeDocument/2006/relationships/hyperlink" Target="https://www.databahn.com/products/2020-fortune-1000-executive-contact-list" TargetMode="External"/><Relationship Id="rId220" Type="http://schemas.openxmlformats.org/officeDocument/2006/relationships/hyperlink" Target="https://www.databahn.com/products/2020-fortune-1000-executive-contact-list" TargetMode="External"/><Relationship Id="rId458" Type="http://schemas.openxmlformats.org/officeDocument/2006/relationships/hyperlink" Target="https://www.databahn.com/pages/turbo1000" TargetMode="External"/><Relationship Id="rId15" Type="http://schemas.openxmlformats.org/officeDocument/2006/relationships/hyperlink" Target="https://www.databahn.com/products/2020-fortune-1000-executive-contact-list" TargetMode="External"/><Relationship Id="rId57" Type="http://schemas.openxmlformats.org/officeDocument/2006/relationships/hyperlink" Target="https://www.databahn.com/products/2020-fortune-1000-executive-contact-list" TargetMode="External"/><Relationship Id="rId262" Type="http://schemas.openxmlformats.org/officeDocument/2006/relationships/hyperlink" Target="https://www.databahn.com/products/2020-fortune-1000-executive-contact-list" TargetMode="External"/><Relationship Id="rId318" Type="http://schemas.openxmlformats.org/officeDocument/2006/relationships/hyperlink" Target="https://www.databahn.com/pages/turbo1000" TargetMode="External"/><Relationship Id="rId525" Type="http://schemas.openxmlformats.org/officeDocument/2006/relationships/hyperlink" Target="https://www.databahn.com/products/2020-fortune-1000-executive-contact-list" TargetMode="External"/><Relationship Id="rId99" Type="http://schemas.openxmlformats.org/officeDocument/2006/relationships/hyperlink" Target="https://www.databahn.com/products/2020-fortune-1000-executive-contact-list" TargetMode="External"/><Relationship Id="rId122" Type="http://schemas.openxmlformats.org/officeDocument/2006/relationships/hyperlink" Target="https://www.databahn.com/pages/turbo1000" TargetMode="External"/><Relationship Id="rId164" Type="http://schemas.openxmlformats.org/officeDocument/2006/relationships/hyperlink" Target="https://www.databahn.com/pages/turbo1000" TargetMode="External"/><Relationship Id="rId371" Type="http://schemas.openxmlformats.org/officeDocument/2006/relationships/hyperlink" Target="https://www.databahn.com/pages/turbo1000" TargetMode="External"/><Relationship Id="rId427" Type="http://schemas.openxmlformats.org/officeDocument/2006/relationships/hyperlink" Target="https://www.databahn.com/pages/turbo1000" TargetMode="External"/><Relationship Id="rId469" Type="http://schemas.openxmlformats.org/officeDocument/2006/relationships/hyperlink" Target="https://www.databahn.com/pages/turbo1000" TargetMode="External"/><Relationship Id="rId26" Type="http://schemas.openxmlformats.org/officeDocument/2006/relationships/hyperlink" Target="https://www.databahn.com/products/2020-fortune-1000-executive-contact-list" TargetMode="External"/><Relationship Id="rId231" Type="http://schemas.openxmlformats.org/officeDocument/2006/relationships/hyperlink" Target="https://www.databahn.com/products/2020-fortune-1000-executive-contact-list" TargetMode="External"/><Relationship Id="rId273" Type="http://schemas.openxmlformats.org/officeDocument/2006/relationships/hyperlink" Target="https://www.databahn.com/pages/turbo1000" TargetMode="External"/><Relationship Id="rId329" Type="http://schemas.openxmlformats.org/officeDocument/2006/relationships/hyperlink" Target="https://www.databahn.com/products/2020-fortune-1000-executive-contact-list" TargetMode="External"/><Relationship Id="rId480" Type="http://schemas.openxmlformats.org/officeDocument/2006/relationships/hyperlink" Target="https://www.databahn.com/pages/turbo1000" TargetMode="External"/><Relationship Id="rId68" Type="http://schemas.openxmlformats.org/officeDocument/2006/relationships/hyperlink" Target="https://www.databahn.com/pages/turbo1000" TargetMode="External"/><Relationship Id="rId133" Type="http://schemas.openxmlformats.org/officeDocument/2006/relationships/hyperlink" Target="https://www.databahn.com/pages/turbo1000" TargetMode="External"/><Relationship Id="rId175" Type="http://schemas.openxmlformats.org/officeDocument/2006/relationships/hyperlink" Target="https://www.databahn.com/pages/turbo1000" TargetMode="External"/><Relationship Id="rId340" Type="http://schemas.openxmlformats.org/officeDocument/2006/relationships/hyperlink" Target="https://www.databahn.com/pages/turbo1000" TargetMode="External"/><Relationship Id="rId200" Type="http://schemas.openxmlformats.org/officeDocument/2006/relationships/hyperlink" Target="https://www.databahn.com/products/2020-fortune-1000-executive-contact-list" TargetMode="External"/><Relationship Id="rId382" Type="http://schemas.openxmlformats.org/officeDocument/2006/relationships/hyperlink" Target="https://www.databahn.com/products/2020-fortune-1000-executive-contact-list" TargetMode="External"/><Relationship Id="rId438" Type="http://schemas.openxmlformats.org/officeDocument/2006/relationships/hyperlink" Target="https://www.databahn.com/products/2020-fortune-1000-executive-contact-list" TargetMode="External"/><Relationship Id="rId242" Type="http://schemas.openxmlformats.org/officeDocument/2006/relationships/hyperlink" Target="https://www.databahn.com/products/2020-fortune-1000-executive-contact-list" TargetMode="External"/><Relationship Id="rId284" Type="http://schemas.openxmlformats.org/officeDocument/2006/relationships/hyperlink" Target="https://www.databahn.com/pages/turbo1000" TargetMode="External"/><Relationship Id="rId491" Type="http://schemas.openxmlformats.org/officeDocument/2006/relationships/hyperlink" Target="https://www.databahn.com/products/2020-fortune-1000-executive-contact-list" TargetMode="External"/><Relationship Id="rId505" Type="http://schemas.openxmlformats.org/officeDocument/2006/relationships/hyperlink" Target="https://www.databahn.com/pages/turbo1000" TargetMode="External"/><Relationship Id="rId37" Type="http://schemas.openxmlformats.org/officeDocument/2006/relationships/hyperlink" Target="https://www.databahn.com/products/2020-fortune-1000-executive-contact-list" TargetMode="External"/><Relationship Id="rId79" Type="http://schemas.openxmlformats.org/officeDocument/2006/relationships/hyperlink" Target="https://www.databahn.com/pages/turbo1000" TargetMode="External"/><Relationship Id="rId102" Type="http://schemas.openxmlformats.org/officeDocument/2006/relationships/hyperlink" Target="https://www.databahn.com/pages/turbo1000" TargetMode="External"/><Relationship Id="rId144" Type="http://schemas.openxmlformats.org/officeDocument/2006/relationships/hyperlink" Target="https://www.databahn.com/products/2020-fortune-1000-executive-contact-list" TargetMode="External"/><Relationship Id="rId90" Type="http://schemas.openxmlformats.org/officeDocument/2006/relationships/hyperlink" Target="https://www.databahn.com/products/2020-fortune-1000-executive-contact-list" TargetMode="External"/><Relationship Id="rId186" Type="http://schemas.openxmlformats.org/officeDocument/2006/relationships/hyperlink" Target="https://www.databahn.com/products/2020-fortune-1000-executive-contact-list" TargetMode="External"/><Relationship Id="rId351" Type="http://schemas.openxmlformats.org/officeDocument/2006/relationships/hyperlink" Target="https://www.databahn.com/pages/turbo1000" TargetMode="External"/><Relationship Id="rId393" Type="http://schemas.openxmlformats.org/officeDocument/2006/relationships/hyperlink" Target="https://www.databahn.com/pages/turbo1000" TargetMode="External"/><Relationship Id="rId407" Type="http://schemas.openxmlformats.org/officeDocument/2006/relationships/hyperlink" Target="https://www.databahn.com/pages/turbo1000" TargetMode="External"/><Relationship Id="rId449" Type="http://schemas.openxmlformats.org/officeDocument/2006/relationships/hyperlink" Target="https://www.databahn.com/pages/turbo1000" TargetMode="External"/><Relationship Id="rId211" Type="http://schemas.openxmlformats.org/officeDocument/2006/relationships/hyperlink" Target="https://www.databahn.com/pages/turbo1000" TargetMode="External"/><Relationship Id="rId253" Type="http://schemas.openxmlformats.org/officeDocument/2006/relationships/hyperlink" Target="https://www.databahn.com/products/2020-fortune-1000-executive-contact-list" TargetMode="External"/><Relationship Id="rId295" Type="http://schemas.openxmlformats.org/officeDocument/2006/relationships/hyperlink" Target="https://www.databahn.com/products/2020-fortune-1000-executive-contact-list" TargetMode="External"/><Relationship Id="rId309" Type="http://schemas.openxmlformats.org/officeDocument/2006/relationships/hyperlink" Target="https://www.databahn.com/products/2020-fortune-1000-executive-contact-list" TargetMode="External"/><Relationship Id="rId460" Type="http://schemas.openxmlformats.org/officeDocument/2006/relationships/hyperlink" Target="https://www.databahn.com/pages/turbo1000" TargetMode="External"/><Relationship Id="rId516" Type="http://schemas.openxmlformats.org/officeDocument/2006/relationships/hyperlink" Target="https://www.databahn.com/pages/turbo1000" TargetMode="External"/><Relationship Id="rId48" Type="http://schemas.openxmlformats.org/officeDocument/2006/relationships/hyperlink" Target="https://www.databahn.com/products/2020-fortune-1000-executive-contact-list" TargetMode="External"/><Relationship Id="rId113" Type="http://schemas.openxmlformats.org/officeDocument/2006/relationships/hyperlink" Target="https://www.databahn.com/pages/turbo1000" TargetMode="External"/><Relationship Id="rId320" Type="http://schemas.openxmlformats.org/officeDocument/2006/relationships/hyperlink" Target="https://www.databahn.com/products/2020-fortune-1000-executive-contact-list" TargetMode="External"/><Relationship Id="rId155" Type="http://schemas.openxmlformats.org/officeDocument/2006/relationships/hyperlink" Target="https://www.databahn.com/products/2020-fortune-1000-executive-contact-list" TargetMode="External"/><Relationship Id="rId197" Type="http://schemas.openxmlformats.org/officeDocument/2006/relationships/hyperlink" Target="https://www.databahn.com/products/2020-fortune-1000-executive-contact-list" TargetMode="External"/><Relationship Id="rId362" Type="http://schemas.openxmlformats.org/officeDocument/2006/relationships/hyperlink" Target="https://www.databahn.com/pages/turbo1000" TargetMode="External"/><Relationship Id="rId418" Type="http://schemas.openxmlformats.org/officeDocument/2006/relationships/hyperlink" Target="https://www.databahn.com/pages/turbo1000" TargetMode="External"/><Relationship Id="rId222" Type="http://schemas.openxmlformats.org/officeDocument/2006/relationships/hyperlink" Target="https://www.databahn.com/pages/turbo1000" TargetMode="External"/><Relationship Id="rId264" Type="http://schemas.openxmlformats.org/officeDocument/2006/relationships/hyperlink" Target="https://www.databahn.com/pages/turbo1000" TargetMode="External"/><Relationship Id="rId471" Type="http://schemas.openxmlformats.org/officeDocument/2006/relationships/hyperlink" Target="https://www.databahn.com/pages/turbo1000" TargetMode="External"/><Relationship Id="rId17" Type="http://schemas.openxmlformats.org/officeDocument/2006/relationships/hyperlink" Target="https://www.databahn.com/pages/turbo1000" TargetMode="External"/><Relationship Id="rId59" Type="http://schemas.openxmlformats.org/officeDocument/2006/relationships/hyperlink" Target="https://www.databahn.com/products/2020-fortune-1000-executive-contact-list" TargetMode="External"/><Relationship Id="rId124" Type="http://schemas.openxmlformats.org/officeDocument/2006/relationships/hyperlink" Target="https://www.databahn.com/products/2020-fortune-1000-executive-contact-list" TargetMode="External"/><Relationship Id="rId527" Type="http://schemas.openxmlformats.org/officeDocument/2006/relationships/hyperlink" Target="https://www.databahn.com/products/2020-fortune-1000-executive-contact-list" TargetMode="External"/><Relationship Id="rId70" Type="http://schemas.openxmlformats.org/officeDocument/2006/relationships/hyperlink" Target="https://www.databahn.com/pages/turbo1000" TargetMode="External"/><Relationship Id="rId166" Type="http://schemas.openxmlformats.org/officeDocument/2006/relationships/hyperlink" Target="https://www.databahn.com/pages/turbo1000" TargetMode="External"/><Relationship Id="rId331" Type="http://schemas.openxmlformats.org/officeDocument/2006/relationships/hyperlink" Target="https://www.databahn.com/products/2020-fortune-1000-executive-contact-list" TargetMode="External"/><Relationship Id="rId373" Type="http://schemas.openxmlformats.org/officeDocument/2006/relationships/hyperlink" Target="https://www.databahn.com/products/2020-fortune-1000-executive-contact-list" TargetMode="External"/><Relationship Id="rId429" Type="http://schemas.openxmlformats.org/officeDocument/2006/relationships/hyperlink" Target="https://www.databahn.com/pages/turbo1000" TargetMode="External"/><Relationship Id="rId1" Type="http://schemas.openxmlformats.org/officeDocument/2006/relationships/hyperlink" Target="https://www.databahn.com/products/2020-fortune-1000-executive-contact-list" TargetMode="External"/><Relationship Id="rId233" Type="http://schemas.openxmlformats.org/officeDocument/2006/relationships/hyperlink" Target="https://www.databahn.com/products/2020-fortune-1000-executive-contact-list" TargetMode="External"/><Relationship Id="rId440" Type="http://schemas.openxmlformats.org/officeDocument/2006/relationships/hyperlink" Target="https://www.databahn.com/products/2020-fortune-1000-executive-contact-list" TargetMode="External"/><Relationship Id="rId28" Type="http://schemas.openxmlformats.org/officeDocument/2006/relationships/hyperlink" Target="https://www.databahn.com/products/2020-fortune-1000-executive-contact-list" TargetMode="External"/><Relationship Id="rId275" Type="http://schemas.openxmlformats.org/officeDocument/2006/relationships/hyperlink" Target="https://www.databahn.com/pages/turbo1000" TargetMode="External"/><Relationship Id="rId300" Type="http://schemas.openxmlformats.org/officeDocument/2006/relationships/hyperlink" Target="https://www.databahn.com/products/2020-fortune-1000-executive-contact-list" TargetMode="External"/><Relationship Id="rId482" Type="http://schemas.openxmlformats.org/officeDocument/2006/relationships/hyperlink" Target="https://www.databahn.com/pages/turbo1000" TargetMode="External"/><Relationship Id="rId81" Type="http://schemas.openxmlformats.org/officeDocument/2006/relationships/hyperlink" Target="https://www.databahn.com/products/2020-fortune-1000-executive-contact-list" TargetMode="External"/><Relationship Id="rId135" Type="http://schemas.openxmlformats.org/officeDocument/2006/relationships/hyperlink" Target="https://www.databahn.com/products/2020-fortune-1000-executive-contact-list" TargetMode="External"/><Relationship Id="rId177" Type="http://schemas.openxmlformats.org/officeDocument/2006/relationships/hyperlink" Target="https://www.databahn.com/products/2020-fortune-1000-executive-contact-list" TargetMode="External"/><Relationship Id="rId342" Type="http://schemas.openxmlformats.org/officeDocument/2006/relationships/hyperlink" Target="https://www.databahn.com/pages/turbo1000" TargetMode="External"/><Relationship Id="rId384" Type="http://schemas.openxmlformats.org/officeDocument/2006/relationships/hyperlink" Target="https://www.databahn.com/pages/turbo1000" TargetMode="External"/><Relationship Id="rId202" Type="http://schemas.openxmlformats.org/officeDocument/2006/relationships/hyperlink" Target="https://www.databahn.com/products/2020-fortune-1000-executive-contact-list" TargetMode="External"/><Relationship Id="rId244" Type="http://schemas.openxmlformats.org/officeDocument/2006/relationships/hyperlink" Target="https://www.databahn.com/pages/turbo1000" TargetMode="External"/><Relationship Id="rId39" Type="http://schemas.openxmlformats.org/officeDocument/2006/relationships/hyperlink" Target="https://www.databahn.com/pages/turbo1000" TargetMode="External"/><Relationship Id="rId286" Type="http://schemas.openxmlformats.org/officeDocument/2006/relationships/hyperlink" Target="https://www.databahn.com/products/2020-fortune-1000-executive-contact-list" TargetMode="External"/><Relationship Id="rId451" Type="http://schemas.openxmlformats.org/officeDocument/2006/relationships/hyperlink" Target="https://www.databahn.com/products/2020-fortune-1000-executive-contact-list" TargetMode="External"/><Relationship Id="rId493" Type="http://schemas.openxmlformats.org/officeDocument/2006/relationships/hyperlink" Target="https://www.databahn.com/pages/turbo1000" TargetMode="External"/><Relationship Id="rId507" Type="http://schemas.openxmlformats.org/officeDocument/2006/relationships/hyperlink" Target="https://www.databahn.com/products/2020-fortune-1000-executive-contact-list" TargetMode="External"/><Relationship Id="rId50" Type="http://schemas.openxmlformats.org/officeDocument/2006/relationships/hyperlink" Target="https://www.databahn.com/products/2020-fortune-1000-executive-contact-list" TargetMode="External"/><Relationship Id="rId104" Type="http://schemas.openxmlformats.org/officeDocument/2006/relationships/hyperlink" Target="https://www.databahn.com/products/2020-fortune-1000-executive-contact-list" TargetMode="External"/><Relationship Id="rId146" Type="http://schemas.openxmlformats.org/officeDocument/2006/relationships/hyperlink" Target="https://www.databahn.com/products/2020-fortune-1000-executive-contact-list" TargetMode="External"/><Relationship Id="rId188" Type="http://schemas.openxmlformats.org/officeDocument/2006/relationships/hyperlink" Target="https://www.databahn.com/pages/turbo1000" TargetMode="External"/><Relationship Id="rId311" Type="http://schemas.openxmlformats.org/officeDocument/2006/relationships/hyperlink" Target="https://www.databahn.com/pages/turbo1000" TargetMode="External"/><Relationship Id="rId353" Type="http://schemas.openxmlformats.org/officeDocument/2006/relationships/hyperlink" Target="https://www.databahn.com/pages/turbo1000" TargetMode="External"/><Relationship Id="rId395" Type="http://schemas.openxmlformats.org/officeDocument/2006/relationships/hyperlink" Target="https://www.databahn.com/pages/turbo1000" TargetMode="External"/><Relationship Id="rId409" Type="http://schemas.openxmlformats.org/officeDocument/2006/relationships/hyperlink" Target="https://www.databahn.com/pages/turbo1000" TargetMode="External"/><Relationship Id="rId92" Type="http://schemas.openxmlformats.org/officeDocument/2006/relationships/hyperlink" Target="https://www.databahn.com/pages/turbo1000" TargetMode="External"/><Relationship Id="rId213" Type="http://schemas.openxmlformats.org/officeDocument/2006/relationships/hyperlink" Target="https://www.databahn.com/products/2020-fortune-1000-executive-contact-list" TargetMode="External"/><Relationship Id="rId420" Type="http://schemas.openxmlformats.org/officeDocument/2006/relationships/hyperlink" Target="https://www.databahn.com/products/2020-fortune-1000-executive-contact-list" TargetMode="External"/><Relationship Id="rId255" Type="http://schemas.openxmlformats.org/officeDocument/2006/relationships/hyperlink" Target="https://www.databahn.com/pages/turbo1000" TargetMode="External"/><Relationship Id="rId297" Type="http://schemas.openxmlformats.org/officeDocument/2006/relationships/hyperlink" Target="https://www.databahn.com/products/2020-fortune-1000-executive-contact-list" TargetMode="External"/><Relationship Id="rId462" Type="http://schemas.openxmlformats.org/officeDocument/2006/relationships/hyperlink" Target="https://www.databahn.com/pages/turbo1000" TargetMode="External"/><Relationship Id="rId518" Type="http://schemas.openxmlformats.org/officeDocument/2006/relationships/hyperlink" Target="https://www.databahn.com/products/2020-fortune-1000-executive-contact-list" TargetMode="External"/><Relationship Id="rId115" Type="http://schemas.openxmlformats.org/officeDocument/2006/relationships/hyperlink" Target="https://www.databahn.com/pages/turbo1000" TargetMode="External"/><Relationship Id="rId157" Type="http://schemas.openxmlformats.org/officeDocument/2006/relationships/hyperlink" Target="https://www.databahn.com/pages/turbo1000" TargetMode="External"/><Relationship Id="rId322" Type="http://schemas.openxmlformats.org/officeDocument/2006/relationships/hyperlink" Target="https://www.databahn.com/products/2020-fortune-1000-executive-contact-list" TargetMode="External"/><Relationship Id="rId364" Type="http://schemas.openxmlformats.org/officeDocument/2006/relationships/hyperlink" Target="https://www.databahn.com/pages/turbo1000" TargetMode="External"/><Relationship Id="rId61" Type="http://schemas.openxmlformats.org/officeDocument/2006/relationships/hyperlink" Target="https://www.databahn.com/pages/turbo1000" TargetMode="External"/><Relationship Id="rId199" Type="http://schemas.openxmlformats.org/officeDocument/2006/relationships/hyperlink" Target="https://www.databahn.com/products/2020-fortune-1000-executive-contact-list" TargetMode="External"/><Relationship Id="rId19" Type="http://schemas.openxmlformats.org/officeDocument/2006/relationships/hyperlink" Target="https://www.databahn.com/pages/turbo1000" TargetMode="External"/><Relationship Id="rId224" Type="http://schemas.openxmlformats.org/officeDocument/2006/relationships/hyperlink" Target="https://www.databahn.com/pages/turbo1000" TargetMode="External"/><Relationship Id="rId266" Type="http://schemas.openxmlformats.org/officeDocument/2006/relationships/hyperlink" Target="https://www.databahn.com/pages/turbo1000" TargetMode="External"/><Relationship Id="rId431" Type="http://schemas.openxmlformats.org/officeDocument/2006/relationships/hyperlink" Target="https://www.databahn.com/products/2020-fortune-1000-executive-contact-list" TargetMode="External"/><Relationship Id="rId473" Type="http://schemas.openxmlformats.org/officeDocument/2006/relationships/hyperlink" Target="https://www.databahn.com/pages/turbo1000" TargetMode="External"/><Relationship Id="rId529" Type="http://schemas.openxmlformats.org/officeDocument/2006/relationships/hyperlink" Target="https://www.databahn.com/products/2020-fortune-1000-executive-contact-list" TargetMode="External"/><Relationship Id="rId30" Type="http://schemas.openxmlformats.org/officeDocument/2006/relationships/hyperlink" Target="https://www.databahn.com/pages/turbo1000" TargetMode="External"/><Relationship Id="rId126" Type="http://schemas.openxmlformats.org/officeDocument/2006/relationships/hyperlink" Target="https://www.databahn.com/pages/turbo1000" TargetMode="External"/><Relationship Id="rId168" Type="http://schemas.openxmlformats.org/officeDocument/2006/relationships/hyperlink" Target="https://www.databahn.com/pages/turbo1000" TargetMode="External"/><Relationship Id="rId333" Type="http://schemas.openxmlformats.org/officeDocument/2006/relationships/hyperlink" Target="https://www.databahn.com/pages/turbo1000" TargetMode="External"/><Relationship Id="rId72" Type="http://schemas.openxmlformats.org/officeDocument/2006/relationships/hyperlink" Target="https://www.databahn.com/pages/turbo1000" TargetMode="External"/><Relationship Id="rId375" Type="http://schemas.openxmlformats.org/officeDocument/2006/relationships/hyperlink" Target="https://www.databahn.com/products/2020-fortune-1000-executive-contact-list" TargetMode="External"/><Relationship Id="rId3" Type="http://schemas.openxmlformats.org/officeDocument/2006/relationships/hyperlink" Target="https://www.databahn.com/products/2020-fortune-1000-executive-contact-list" TargetMode="External"/><Relationship Id="rId235" Type="http://schemas.openxmlformats.org/officeDocument/2006/relationships/hyperlink" Target="https://www.databahn.com/products/2020-fortune-1000-executive-contact-list" TargetMode="External"/><Relationship Id="rId277" Type="http://schemas.openxmlformats.org/officeDocument/2006/relationships/hyperlink" Target="https://www.databahn.com/products/2020-fortune-1000-executive-contact-list" TargetMode="External"/><Relationship Id="rId400" Type="http://schemas.openxmlformats.org/officeDocument/2006/relationships/hyperlink" Target="https://www.databahn.com/pages/turbo1000" TargetMode="External"/><Relationship Id="rId442" Type="http://schemas.openxmlformats.org/officeDocument/2006/relationships/hyperlink" Target="https://www.databahn.com/products/2020-fortune-1000-executive-contact-list" TargetMode="External"/><Relationship Id="rId484" Type="http://schemas.openxmlformats.org/officeDocument/2006/relationships/hyperlink" Target="https://www.databahn.com/products/2020-fortune-1000-executive-contact-list" TargetMode="External"/><Relationship Id="rId137" Type="http://schemas.openxmlformats.org/officeDocument/2006/relationships/hyperlink" Target="https://www.databahn.com/products/2020-fortune-1000-executive-contact-list" TargetMode="External"/><Relationship Id="rId302" Type="http://schemas.openxmlformats.org/officeDocument/2006/relationships/hyperlink" Target="https://www.databahn.com/products/2020-fortune-1000-executive-contact-list" TargetMode="External"/><Relationship Id="rId344" Type="http://schemas.openxmlformats.org/officeDocument/2006/relationships/hyperlink" Target="https://www.databahn.com/products/2020-fortune-1000-executive-contact-list" TargetMode="External"/><Relationship Id="rId41" Type="http://schemas.openxmlformats.org/officeDocument/2006/relationships/hyperlink" Target="https://www.databahn.com/products/2020-fortune-1000-executive-contact-list" TargetMode="External"/><Relationship Id="rId83" Type="http://schemas.openxmlformats.org/officeDocument/2006/relationships/hyperlink" Target="https://www.databahn.com/pages/turbo1000" TargetMode="External"/><Relationship Id="rId179" Type="http://schemas.openxmlformats.org/officeDocument/2006/relationships/hyperlink" Target="https://www.databahn.com/pages/turbo1000" TargetMode="External"/><Relationship Id="rId386" Type="http://schemas.openxmlformats.org/officeDocument/2006/relationships/hyperlink" Target="https://www.databahn.com/products/2020-fortune-1000-executive-contact-list" TargetMode="External"/><Relationship Id="rId190" Type="http://schemas.openxmlformats.org/officeDocument/2006/relationships/hyperlink" Target="https://www.databahn.com/pages/turbo1000" TargetMode="External"/><Relationship Id="rId204" Type="http://schemas.openxmlformats.org/officeDocument/2006/relationships/hyperlink" Target="https://www.databahn.com/products/2020-fortune-1000-executive-contact-list" TargetMode="External"/><Relationship Id="rId246" Type="http://schemas.openxmlformats.org/officeDocument/2006/relationships/hyperlink" Target="https://www.databahn.com/pages/turbo1000" TargetMode="External"/><Relationship Id="rId288" Type="http://schemas.openxmlformats.org/officeDocument/2006/relationships/hyperlink" Target="https://www.databahn.com/pages/turbo1000" TargetMode="External"/><Relationship Id="rId411" Type="http://schemas.openxmlformats.org/officeDocument/2006/relationships/hyperlink" Target="https://www.databahn.com/pages/turbo1000" TargetMode="External"/><Relationship Id="rId453" Type="http://schemas.openxmlformats.org/officeDocument/2006/relationships/hyperlink" Target="https://www.databahn.com/pages/turbo1000" TargetMode="External"/><Relationship Id="rId509" Type="http://schemas.openxmlformats.org/officeDocument/2006/relationships/hyperlink" Target="https://www.databahn.com/pages/turbo1000" TargetMode="External"/><Relationship Id="rId106" Type="http://schemas.openxmlformats.org/officeDocument/2006/relationships/hyperlink" Target="https://www.databahn.com/pages/turbo1000" TargetMode="External"/><Relationship Id="rId313" Type="http://schemas.openxmlformats.org/officeDocument/2006/relationships/hyperlink" Target="https://www.databahn.com/products/2020-fortune-1000-executive-contact-list" TargetMode="External"/><Relationship Id="rId495" Type="http://schemas.openxmlformats.org/officeDocument/2006/relationships/hyperlink" Target="https://www.databahn.com/pages/turbo1000" TargetMode="External"/><Relationship Id="rId10" Type="http://schemas.openxmlformats.org/officeDocument/2006/relationships/hyperlink" Target="https://www.databahn.com/products/2020-fortune-1000-executive-contact-list" TargetMode="External"/><Relationship Id="rId52" Type="http://schemas.openxmlformats.org/officeDocument/2006/relationships/hyperlink" Target="https://www.databahn.com/pages/turbo1000" TargetMode="External"/><Relationship Id="rId94" Type="http://schemas.openxmlformats.org/officeDocument/2006/relationships/hyperlink" Target="https://www.databahn.com/pages/turbo1000" TargetMode="External"/><Relationship Id="rId148" Type="http://schemas.openxmlformats.org/officeDocument/2006/relationships/hyperlink" Target="https://www.databahn.com/products/2020-fortune-1000-executive-contact-list" TargetMode="External"/><Relationship Id="rId355" Type="http://schemas.openxmlformats.org/officeDocument/2006/relationships/hyperlink" Target="https://www.databahn.com/pages/turbo1000" TargetMode="External"/><Relationship Id="rId397" Type="http://schemas.openxmlformats.org/officeDocument/2006/relationships/hyperlink" Target="https://www.databahn.com/products/2020-fortune-1000-executive-contact-list" TargetMode="External"/><Relationship Id="rId520" Type="http://schemas.openxmlformats.org/officeDocument/2006/relationships/hyperlink" Target="https://www.databahn.com/pages/turbo1000" TargetMode="External"/><Relationship Id="rId215" Type="http://schemas.openxmlformats.org/officeDocument/2006/relationships/hyperlink" Target="https://www.databahn.com/pages/turbo1000" TargetMode="External"/><Relationship Id="rId257" Type="http://schemas.openxmlformats.org/officeDocument/2006/relationships/hyperlink" Target="https://www.databahn.com/pages/turbo1000" TargetMode="External"/><Relationship Id="rId422" Type="http://schemas.openxmlformats.org/officeDocument/2006/relationships/hyperlink" Target="https://www.databahn.com/pages/turbo1000" TargetMode="External"/><Relationship Id="rId464" Type="http://schemas.openxmlformats.org/officeDocument/2006/relationships/hyperlink" Target="https://www.databahn.com/pages/turbo1000" TargetMode="External"/><Relationship Id="rId299" Type="http://schemas.openxmlformats.org/officeDocument/2006/relationships/hyperlink" Target="https://www.databahn.com/products/2020-fortune-1000-executive-contact-list" TargetMode="External"/><Relationship Id="rId63" Type="http://schemas.openxmlformats.org/officeDocument/2006/relationships/hyperlink" Target="https://www.databahn.com/pages/turbo1000" TargetMode="External"/><Relationship Id="rId159" Type="http://schemas.openxmlformats.org/officeDocument/2006/relationships/hyperlink" Target="https://www.databahn.com/pages/turbo1000" TargetMode="External"/><Relationship Id="rId366" Type="http://schemas.openxmlformats.org/officeDocument/2006/relationships/hyperlink" Target="https://www.databahn.com/pages/turbo1000" TargetMode="External"/><Relationship Id="rId226" Type="http://schemas.openxmlformats.org/officeDocument/2006/relationships/hyperlink" Target="https://www.databahn.com/products/2020-fortune-1000-executive-contact-list" TargetMode="External"/><Relationship Id="rId433" Type="http://schemas.openxmlformats.org/officeDocument/2006/relationships/hyperlink" Target="https://www.databahn.com/products/2020-fortune-1000-executive-contact-list" TargetMode="External"/><Relationship Id="rId74" Type="http://schemas.openxmlformats.org/officeDocument/2006/relationships/hyperlink" Target="https://www.databahn.com/products/2020-fortune-1000-executive-contact-list" TargetMode="External"/><Relationship Id="rId377" Type="http://schemas.openxmlformats.org/officeDocument/2006/relationships/hyperlink" Target="https://www.databahn.com/pages/turbo1000" TargetMode="External"/><Relationship Id="rId500" Type="http://schemas.openxmlformats.org/officeDocument/2006/relationships/hyperlink" Target="https://www.databahn.com/products/2020-fortune-1000-executive-contact-lis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atabahn.com/pages/turbo1000" TargetMode="External"/><Relationship Id="rId21" Type="http://schemas.openxmlformats.org/officeDocument/2006/relationships/hyperlink" Target="https://www.databahn.com/products/2020-fortune-1000-executive-contact-list" TargetMode="External"/><Relationship Id="rId324" Type="http://schemas.openxmlformats.org/officeDocument/2006/relationships/hyperlink" Target="https://www.databahn.com/products/2020-fortune-1000-executive-contact-list" TargetMode="External"/><Relationship Id="rId170" Type="http://schemas.openxmlformats.org/officeDocument/2006/relationships/hyperlink" Target="https://www.databahn.com/pages/turbo1000" TargetMode="External"/><Relationship Id="rId268" Type="http://schemas.openxmlformats.org/officeDocument/2006/relationships/hyperlink" Target="https://www.databahn.com/pages/turbo1000" TargetMode="External"/><Relationship Id="rId475" Type="http://schemas.openxmlformats.org/officeDocument/2006/relationships/hyperlink" Target="https://www.databahn.com/pages/turbo1000" TargetMode="External"/><Relationship Id="rId32" Type="http://schemas.openxmlformats.org/officeDocument/2006/relationships/hyperlink" Target="https://www.databahn.com/products/2020-fortune-1000-executive-contact-list" TargetMode="External"/><Relationship Id="rId128" Type="http://schemas.openxmlformats.org/officeDocument/2006/relationships/hyperlink" Target="https://www.databahn.com/products/2020-fortune-1000-executive-contact-list" TargetMode="External"/><Relationship Id="rId335" Type="http://schemas.openxmlformats.org/officeDocument/2006/relationships/hyperlink" Target="https://www.databahn.com/products/2020-fortune-1000-executive-contact-list" TargetMode="External"/><Relationship Id="rId5" Type="http://schemas.openxmlformats.org/officeDocument/2006/relationships/hyperlink" Target="https://www.databahn.com/pages/turbo1000" TargetMode="External"/><Relationship Id="rId181" Type="http://schemas.openxmlformats.org/officeDocument/2006/relationships/hyperlink" Target="https://www.databahn.com/products/2020-fortune-1000-executive-contact-list" TargetMode="External"/><Relationship Id="rId237" Type="http://schemas.openxmlformats.org/officeDocument/2006/relationships/hyperlink" Target="https://www.databahn.com/products/2020-fortune-1000-executive-contact-list" TargetMode="External"/><Relationship Id="rId402" Type="http://schemas.openxmlformats.org/officeDocument/2006/relationships/hyperlink" Target="https://www.databahn.com/pages/turbo1000" TargetMode="External"/><Relationship Id="rId279" Type="http://schemas.openxmlformats.org/officeDocument/2006/relationships/hyperlink" Target="https://www.databahn.com/pages/turbo1000" TargetMode="External"/><Relationship Id="rId444" Type="http://schemas.openxmlformats.org/officeDocument/2006/relationships/hyperlink" Target="https://www.databahn.com/products/2020-fortune-1000-executive-contact-list" TargetMode="External"/><Relationship Id="rId486" Type="http://schemas.openxmlformats.org/officeDocument/2006/relationships/hyperlink" Target="https://www.databahn.com/products/2020-fortune-1000-executive-contact-list" TargetMode="External"/><Relationship Id="rId43" Type="http://schemas.openxmlformats.org/officeDocument/2006/relationships/hyperlink" Target="https://www.databahn.com/pages/turbo1000" TargetMode="External"/><Relationship Id="rId139" Type="http://schemas.openxmlformats.org/officeDocument/2006/relationships/hyperlink" Target="https://www.databahn.com/pages/turbo1000" TargetMode="External"/><Relationship Id="rId290" Type="http://schemas.openxmlformats.org/officeDocument/2006/relationships/hyperlink" Target="https://www.databahn.com/products/2020-fortune-1000-executive-contact-list" TargetMode="External"/><Relationship Id="rId304" Type="http://schemas.openxmlformats.org/officeDocument/2006/relationships/hyperlink" Target="https://www.databahn.com/pages/turbo1000" TargetMode="External"/><Relationship Id="rId346" Type="http://schemas.openxmlformats.org/officeDocument/2006/relationships/hyperlink" Target="https://www.databahn.com/pages/turbo1000" TargetMode="External"/><Relationship Id="rId388" Type="http://schemas.openxmlformats.org/officeDocument/2006/relationships/hyperlink" Target="https://www.databahn.com/products/2020-fortune-1000-executive-contact-list" TargetMode="External"/><Relationship Id="rId511" Type="http://schemas.openxmlformats.org/officeDocument/2006/relationships/hyperlink" Target="https://www.databahn.com/products/2020-fortune-1000-executive-contact-list" TargetMode="External"/><Relationship Id="rId85" Type="http://schemas.openxmlformats.org/officeDocument/2006/relationships/hyperlink" Target="https://www.databahn.com/pages/turbo1000" TargetMode="External"/><Relationship Id="rId150" Type="http://schemas.openxmlformats.org/officeDocument/2006/relationships/hyperlink" Target="https://www.databahn.com/pages/turbo1000" TargetMode="External"/><Relationship Id="rId192" Type="http://schemas.openxmlformats.org/officeDocument/2006/relationships/hyperlink" Target="https://www.databahn.com/products/2020-fortune-1000-executive-contact-list" TargetMode="External"/><Relationship Id="rId206" Type="http://schemas.openxmlformats.org/officeDocument/2006/relationships/hyperlink" Target="https://www.databahn.com/pages/turbo1000" TargetMode="External"/><Relationship Id="rId413" Type="http://schemas.openxmlformats.org/officeDocument/2006/relationships/hyperlink" Target="https://www.databahn.com/pages/turbo1000" TargetMode="External"/><Relationship Id="rId248" Type="http://schemas.openxmlformats.org/officeDocument/2006/relationships/hyperlink" Target="https://www.databahn.com/products/2020-fortune-1000-executive-contact-list" TargetMode="External"/><Relationship Id="rId455" Type="http://schemas.openxmlformats.org/officeDocument/2006/relationships/hyperlink" Target="https://www.databahn.com/pages/turbo1000" TargetMode="External"/><Relationship Id="rId497" Type="http://schemas.openxmlformats.org/officeDocument/2006/relationships/hyperlink" Target="https://www.databahn.com/products/2020-fortune-1000-executive-contact-list" TargetMode="External"/><Relationship Id="rId12" Type="http://schemas.openxmlformats.org/officeDocument/2006/relationships/hyperlink" Target="https://www.databahn.com/pages/turbo1000" TargetMode="External"/><Relationship Id="rId108" Type="http://schemas.openxmlformats.org/officeDocument/2006/relationships/hyperlink" Target="https://www.databahn.com/pages/turbo1000" TargetMode="External"/><Relationship Id="rId315" Type="http://schemas.openxmlformats.org/officeDocument/2006/relationships/hyperlink" Target="https://www.databahn.com/products/2020-fortune-1000-executive-contact-list" TargetMode="External"/><Relationship Id="rId357" Type="http://schemas.openxmlformats.org/officeDocument/2006/relationships/hyperlink" Target="https://www.databahn.com/pages/turbo1000" TargetMode="External"/><Relationship Id="rId522" Type="http://schemas.openxmlformats.org/officeDocument/2006/relationships/hyperlink" Target="https://www.databahn.com/products/2020-fortune-1000-executive-contact-list" TargetMode="External"/><Relationship Id="rId54" Type="http://schemas.openxmlformats.org/officeDocument/2006/relationships/hyperlink" Target="https://www.databahn.com/products/2020-fortune-1000-executive-contact-list" TargetMode="External"/><Relationship Id="rId96" Type="http://schemas.openxmlformats.org/officeDocument/2006/relationships/hyperlink" Target="https://www.databahn.com/pages/turbo1000" TargetMode="External"/><Relationship Id="rId161" Type="http://schemas.openxmlformats.org/officeDocument/2006/relationships/hyperlink" Target="https://www.databahn.com/products/2020-fortune-1000-executive-contact-list" TargetMode="External"/><Relationship Id="rId217" Type="http://schemas.openxmlformats.org/officeDocument/2006/relationships/hyperlink" Target="https://www.databahn.com/products/2020-fortune-1000-executive-contact-list" TargetMode="External"/><Relationship Id="rId399" Type="http://schemas.openxmlformats.org/officeDocument/2006/relationships/hyperlink" Target="https://www.databahn.com/pages/turbo1000" TargetMode="External"/><Relationship Id="rId259" Type="http://schemas.openxmlformats.org/officeDocument/2006/relationships/hyperlink" Target="https://www.databahn.com/products/2020-fortune-1000-executive-contact-list" TargetMode="External"/><Relationship Id="rId424" Type="http://schemas.openxmlformats.org/officeDocument/2006/relationships/hyperlink" Target="https://www.databahn.com/products/2020-fortune-1000-executive-contact-list" TargetMode="External"/><Relationship Id="rId466" Type="http://schemas.openxmlformats.org/officeDocument/2006/relationships/hyperlink" Target="https://www.databahn.com/products/2020-fortune-1000-executive-contact-list" TargetMode="External"/><Relationship Id="rId23" Type="http://schemas.openxmlformats.org/officeDocument/2006/relationships/hyperlink" Target="https://www.databahn.com/pages/turbo1000" TargetMode="External"/><Relationship Id="rId119" Type="http://schemas.openxmlformats.org/officeDocument/2006/relationships/hyperlink" Target="https://www.databahn.com/pages/turbo1000" TargetMode="External"/><Relationship Id="rId270" Type="http://schemas.openxmlformats.org/officeDocument/2006/relationships/hyperlink" Target="https://www.databahn.com/pages/turbo1000" TargetMode="External"/><Relationship Id="rId326" Type="http://schemas.openxmlformats.org/officeDocument/2006/relationships/hyperlink" Target="https://www.databahn.com/pages/turbo1000" TargetMode="External"/><Relationship Id="rId65" Type="http://schemas.openxmlformats.org/officeDocument/2006/relationships/hyperlink" Target="https://www.databahn.com/pages/turbo1000" TargetMode="External"/><Relationship Id="rId130" Type="http://schemas.openxmlformats.org/officeDocument/2006/relationships/hyperlink" Target="https://www.databahn.com/pages/turbo1000" TargetMode="External"/><Relationship Id="rId368" Type="http://schemas.openxmlformats.org/officeDocument/2006/relationships/hyperlink" Target="https://www.databahn.com/products/2020-fortune-1000-executive-contact-list" TargetMode="External"/><Relationship Id="rId172" Type="http://schemas.openxmlformats.org/officeDocument/2006/relationships/hyperlink" Target="https://www.databahn.com/pages/turbo1000" TargetMode="External"/><Relationship Id="rId228" Type="http://schemas.openxmlformats.org/officeDocument/2006/relationships/hyperlink" Target="https://www.databahn.com/pages/turbo1000" TargetMode="External"/><Relationship Id="rId435" Type="http://schemas.openxmlformats.org/officeDocument/2006/relationships/hyperlink" Target="https://www.databahn.com/pages/turbo1000" TargetMode="External"/><Relationship Id="rId477" Type="http://schemas.openxmlformats.org/officeDocument/2006/relationships/hyperlink" Target="https://www.databahn.com/pages/turbo1000" TargetMode="External"/><Relationship Id="rId281" Type="http://schemas.openxmlformats.org/officeDocument/2006/relationships/hyperlink" Target="https://www.databahn.com/products/2020-fortune-1000-executive-contact-list" TargetMode="External"/><Relationship Id="rId337" Type="http://schemas.openxmlformats.org/officeDocument/2006/relationships/hyperlink" Target="https://www.databahn.com/pages/turbo1000" TargetMode="External"/><Relationship Id="rId502" Type="http://schemas.openxmlformats.org/officeDocument/2006/relationships/hyperlink" Target="https://www.databahn.com/products/2020-fortune-1000-executive-contact-list" TargetMode="External"/><Relationship Id="rId34" Type="http://schemas.openxmlformats.org/officeDocument/2006/relationships/hyperlink" Target="https://www.databahn.com/pages/turbo1000" TargetMode="External"/><Relationship Id="rId76" Type="http://schemas.openxmlformats.org/officeDocument/2006/relationships/hyperlink" Target="https://www.databahn.com/products/2020-fortune-1000-executive-contact-list" TargetMode="External"/><Relationship Id="rId141" Type="http://schemas.openxmlformats.org/officeDocument/2006/relationships/hyperlink" Target="https://www.databahn.com/products/2020-fortune-1000-executive-contact-list" TargetMode="External"/><Relationship Id="rId379" Type="http://schemas.openxmlformats.org/officeDocument/2006/relationships/hyperlink" Target="https://www.databahn.com/pages/turbo1000" TargetMode="External"/><Relationship Id="rId7" Type="http://schemas.openxmlformats.org/officeDocument/2006/relationships/hyperlink" Target="https://www.databahn.com/pages/turbo1000" TargetMode="External"/><Relationship Id="rId183" Type="http://schemas.openxmlformats.org/officeDocument/2006/relationships/hyperlink" Target="https://www.databahn.com/pages/turbo1000" TargetMode="External"/><Relationship Id="rId239" Type="http://schemas.openxmlformats.org/officeDocument/2006/relationships/hyperlink" Target="https://www.databahn.com/pages/turbo1000" TargetMode="External"/><Relationship Id="rId390" Type="http://schemas.openxmlformats.org/officeDocument/2006/relationships/hyperlink" Target="https://www.databahn.com/pages/turbo1000" TargetMode="External"/><Relationship Id="rId404" Type="http://schemas.openxmlformats.org/officeDocument/2006/relationships/hyperlink" Target="https://www.databahn.com/pages/turbo1000" TargetMode="External"/><Relationship Id="rId446" Type="http://schemas.openxmlformats.org/officeDocument/2006/relationships/hyperlink" Target="https://www.databahn.com/pages/turbo1000" TargetMode="External"/><Relationship Id="rId250" Type="http://schemas.openxmlformats.org/officeDocument/2006/relationships/hyperlink" Target="https://www.databahn.com/pages/turbo1000" TargetMode="External"/><Relationship Id="rId292" Type="http://schemas.openxmlformats.org/officeDocument/2006/relationships/hyperlink" Target="https://www.databahn.com/pages/turbo1000" TargetMode="External"/><Relationship Id="rId306" Type="http://schemas.openxmlformats.org/officeDocument/2006/relationships/hyperlink" Target="https://www.databahn.com/pages/turbo1000" TargetMode="External"/><Relationship Id="rId488" Type="http://schemas.openxmlformats.org/officeDocument/2006/relationships/hyperlink" Target="https://www.databahn.com/pages/turbo1000" TargetMode="External"/><Relationship Id="rId45" Type="http://schemas.openxmlformats.org/officeDocument/2006/relationships/hyperlink" Target="https://www.databahn.com/pages/turbo1000" TargetMode="External"/><Relationship Id="rId87" Type="http://schemas.openxmlformats.org/officeDocument/2006/relationships/hyperlink" Target="https://www.databahn.com/products/2020-fortune-1000-executive-contact-list" TargetMode="External"/><Relationship Id="rId110" Type="http://schemas.openxmlformats.org/officeDocument/2006/relationships/hyperlink" Target="https://www.databahn.com/pages/turbo1000" TargetMode="External"/><Relationship Id="rId348" Type="http://schemas.openxmlformats.org/officeDocument/2006/relationships/hyperlink" Target="https://www.databahn.com/pages/turbo1000" TargetMode="External"/><Relationship Id="rId513" Type="http://schemas.openxmlformats.org/officeDocument/2006/relationships/hyperlink" Target="https://www.databahn.com/pages/turbo1000" TargetMode="External"/><Relationship Id="rId152" Type="http://schemas.openxmlformats.org/officeDocument/2006/relationships/hyperlink" Target="https://www.databahn.com/pages/turbo1000" TargetMode="External"/><Relationship Id="rId194" Type="http://schemas.openxmlformats.org/officeDocument/2006/relationships/hyperlink" Target="https://www.databahn.com/products/2020-fortune-1000-executive-contact-list" TargetMode="External"/><Relationship Id="rId208" Type="http://schemas.openxmlformats.org/officeDocument/2006/relationships/hyperlink" Target="https://www.databahn.com/pages/turbo1000" TargetMode="External"/><Relationship Id="rId415" Type="http://schemas.openxmlformats.org/officeDocument/2006/relationships/hyperlink" Target="https://www.databahn.com/pages/turbo1000" TargetMode="External"/><Relationship Id="rId457" Type="http://schemas.openxmlformats.org/officeDocument/2006/relationships/hyperlink" Target="https://www.databahn.com/pages/turbo1000" TargetMode="External"/><Relationship Id="rId261" Type="http://schemas.openxmlformats.org/officeDocument/2006/relationships/hyperlink" Target="https://www.databahn.com/pages/turbo1000" TargetMode="External"/><Relationship Id="rId499" Type="http://schemas.openxmlformats.org/officeDocument/2006/relationships/hyperlink" Target="https://www.databahn.com/products/2020-fortune-1000-executive-contact-list" TargetMode="External"/><Relationship Id="rId14" Type="http://schemas.openxmlformats.org/officeDocument/2006/relationships/hyperlink" Target="https://www.databahn.com/products/2020-fortune-1000-executive-contact-list" TargetMode="External"/><Relationship Id="rId56" Type="http://schemas.openxmlformats.org/officeDocument/2006/relationships/hyperlink" Target="https://www.databahn.com/products/2020-fortune-1000-executive-contact-list" TargetMode="External"/><Relationship Id="rId317" Type="http://schemas.openxmlformats.org/officeDocument/2006/relationships/hyperlink" Target="https://www.databahn.com/pages/turbo1000" TargetMode="External"/><Relationship Id="rId359" Type="http://schemas.openxmlformats.org/officeDocument/2006/relationships/hyperlink" Target="https://www.databahn.com/pages/turbo1000" TargetMode="External"/><Relationship Id="rId524" Type="http://schemas.openxmlformats.org/officeDocument/2006/relationships/hyperlink" Target="https://www.databahn.com/products/2020-fortune-1000-executive-contact-list" TargetMode="External"/><Relationship Id="rId98" Type="http://schemas.openxmlformats.org/officeDocument/2006/relationships/hyperlink" Target="https://www.databahn.com/products/2020-fortune-1000-executive-contact-list" TargetMode="External"/><Relationship Id="rId121" Type="http://schemas.openxmlformats.org/officeDocument/2006/relationships/hyperlink" Target="https://www.databahn.com/pages/turbo1000" TargetMode="External"/><Relationship Id="rId163" Type="http://schemas.openxmlformats.org/officeDocument/2006/relationships/hyperlink" Target="https://www.databahn.com/pages/turbo1000" TargetMode="External"/><Relationship Id="rId219" Type="http://schemas.openxmlformats.org/officeDocument/2006/relationships/hyperlink" Target="https://www.databahn.com/products/2020-fortune-1000-executive-contact-list" TargetMode="External"/><Relationship Id="rId370" Type="http://schemas.openxmlformats.org/officeDocument/2006/relationships/hyperlink" Target="https://www.databahn.com/pages/turbo1000" TargetMode="External"/><Relationship Id="rId426" Type="http://schemas.openxmlformats.org/officeDocument/2006/relationships/hyperlink" Target="https://www.databahn.com/products/2020-fortune-1000-executive-contact-list" TargetMode="External"/><Relationship Id="rId230" Type="http://schemas.openxmlformats.org/officeDocument/2006/relationships/hyperlink" Target="https://www.databahn.com/products/2020-fortune-1000-executive-contact-list" TargetMode="External"/><Relationship Id="rId468" Type="http://schemas.openxmlformats.org/officeDocument/2006/relationships/hyperlink" Target="https://www.databahn.com/pages/turbo1000" TargetMode="External"/><Relationship Id="rId25" Type="http://schemas.openxmlformats.org/officeDocument/2006/relationships/hyperlink" Target="https://www.databahn.com/products/2020-fortune-1000-executive-contact-list" TargetMode="External"/><Relationship Id="rId67" Type="http://schemas.openxmlformats.org/officeDocument/2006/relationships/hyperlink" Target="https://www.databahn.com/pages/turbo1000" TargetMode="External"/><Relationship Id="rId272" Type="http://schemas.openxmlformats.org/officeDocument/2006/relationships/hyperlink" Target="https://www.databahn.com/products/2020-fortune-1000-executive-contact-list" TargetMode="External"/><Relationship Id="rId328" Type="http://schemas.openxmlformats.org/officeDocument/2006/relationships/hyperlink" Target="https://www.databahn.com/pages/turbo1000" TargetMode="External"/><Relationship Id="rId132" Type="http://schemas.openxmlformats.org/officeDocument/2006/relationships/hyperlink" Target="https://www.databahn.com/pages/turbo1000" TargetMode="External"/><Relationship Id="rId174" Type="http://schemas.openxmlformats.org/officeDocument/2006/relationships/hyperlink" Target="https://www.databahn.com/pages/turbo1000" TargetMode="External"/><Relationship Id="rId381" Type="http://schemas.openxmlformats.org/officeDocument/2006/relationships/hyperlink" Target="https://www.databahn.com/products/2020-fortune-1000-executive-contact-list" TargetMode="External"/><Relationship Id="rId241" Type="http://schemas.openxmlformats.org/officeDocument/2006/relationships/hyperlink" Target="https://www.databahn.com/pages/turbo1000" TargetMode="External"/><Relationship Id="rId437" Type="http://schemas.openxmlformats.org/officeDocument/2006/relationships/hyperlink" Target="https://www.databahn.com/products/2020-fortune-1000-executive-contact-list" TargetMode="External"/><Relationship Id="rId479" Type="http://schemas.openxmlformats.org/officeDocument/2006/relationships/hyperlink" Target="https://www.databahn.com/products/2020-fortune-1000-executive-contact-list" TargetMode="External"/><Relationship Id="rId36" Type="http://schemas.openxmlformats.org/officeDocument/2006/relationships/hyperlink" Target="https://www.databahn.com/products/2020-fortune-1000-executive-contact-list" TargetMode="External"/><Relationship Id="rId283" Type="http://schemas.openxmlformats.org/officeDocument/2006/relationships/hyperlink" Target="https://www.databahn.com/pages/turbo1000" TargetMode="External"/><Relationship Id="rId339" Type="http://schemas.openxmlformats.org/officeDocument/2006/relationships/hyperlink" Target="https://www.databahn.com/pages/turbo1000" TargetMode="External"/><Relationship Id="rId490" Type="http://schemas.openxmlformats.org/officeDocument/2006/relationships/hyperlink" Target="https://www.databahn.com/products/2020-fortune-1000-executive-contact-list" TargetMode="External"/><Relationship Id="rId504" Type="http://schemas.openxmlformats.org/officeDocument/2006/relationships/hyperlink" Target="https://www.databahn.com/pages/turbo1000" TargetMode="External"/><Relationship Id="rId78" Type="http://schemas.openxmlformats.org/officeDocument/2006/relationships/hyperlink" Target="https://www.databahn.com/pages/turbo1000" TargetMode="External"/><Relationship Id="rId101" Type="http://schemas.openxmlformats.org/officeDocument/2006/relationships/hyperlink" Target="https://www.databahn.com/pages/turbo1000" TargetMode="External"/><Relationship Id="rId143" Type="http://schemas.openxmlformats.org/officeDocument/2006/relationships/hyperlink" Target="https://www.databahn.com/products/2020-fortune-1000-executive-contact-list" TargetMode="External"/><Relationship Id="rId185" Type="http://schemas.openxmlformats.org/officeDocument/2006/relationships/hyperlink" Target="https://www.databahn.com/products/2020-fortune-1000-executive-contact-list" TargetMode="External"/><Relationship Id="rId350" Type="http://schemas.openxmlformats.org/officeDocument/2006/relationships/hyperlink" Target="https://www.databahn.com/products/2020-fortune-1000-executive-contact-list" TargetMode="External"/><Relationship Id="rId406" Type="http://schemas.openxmlformats.org/officeDocument/2006/relationships/hyperlink" Target="https://www.databahn.com/pages/turbo1000" TargetMode="External"/><Relationship Id="rId9" Type="http://schemas.openxmlformats.org/officeDocument/2006/relationships/hyperlink" Target="https://www.databahn.com/products/2020-fortune-1000-executive-contact-list" TargetMode="External"/><Relationship Id="rId210" Type="http://schemas.openxmlformats.org/officeDocument/2006/relationships/hyperlink" Target="https://www.databahn.com/pages/turbo1000" TargetMode="External"/><Relationship Id="rId392" Type="http://schemas.openxmlformats.org/officeDocument/2006/relationships/hyperlink" Target="https://www.databahn.com/pages/turbo1000" TargetMode="External"/><Relationship Id="rId448" Type="http://schemas.openxmlformats.org/officeDocument/2006/relationships/hyperlink" Target="https://www.databahn.com/pages/turbo1000" TargetMode="External"/><Relationship Id="rId252" Type="http://schemas.openxmlformats.org/officeDocument/2006/relationships/hyperlink" Target="https://www.databahn.com/products/2020-fortune-1000-executive-contact-list" TargetMode="External"/><Relationship Id="rId294" Type="http://schemas.openxmlformats.org/officeDocument/2006/relationships/hyperlink" Target="https://www.databahn.com/pages/turbo1000" TargetMode="External"/><Relationship Id="rId308" Type="http://schemas.openxmlformats.org/officeDocument/2006/relationships/hyperlink" Target="https://www.databahn.com/pages/turbo1000" TargetMode="External"/><Relationship Id="rId515" Type="http://schemas.openxmlformats.org/officeDocument/2006/relationships/hyperlink" Target="https://www.databahn.com/pages/turbo1000" TargetMode="External"/><Relationship Id="rId47" Type="http://schemas.openxmlformats.org/officeDocument/2006/relationships/hyperlink" Target="https://www.databahn.com/products/2020-fortune-1000-executive-contact-list" TargetMode="External"/><Relationship Id="rId89" Type="http://schemas.openxmlformats.org/officeDocument/2006/relationships/hyperlink" Target="https://www.databahn.com/products/2020-fortune-1000-executive-contact-list" TargetMode="External"/><Relationship Id="rId112" Type="http://schemas.openxmlformats.org/officeDocument/2006/relationships/hyperlink" Target="https://www.databahn.com/pages/turbo1000" TargetMode="External"/><Relationship Id="rId154" Type="http://schemas.openxmlformats.org/officeDocument/2006/relationships/hyperlink" Target="https://www.databahn.com/products/2020-fortune-1000-executive-contact-list" TargetMode="External"/><Relationship Id="rId361" Type="http://schemas.openxmlformats.org/officeDocument/2006/relationships/hyperlink" Target="https://www.databahn.com/pages/turbo1000" TargetMode="External"/><Relationship Id="rId196" Type="http://schemas.openxmlformats.org/officeDocument/2006/relationships/hyperlink" Target="https://www.databahn.com/pages/turbo1000" TargetMode="External"/><Relationship Id="rId417" Type="http://schemas.openxmlformats.org/officeDocument/2006/relationships/hyperlink" Target="https://www.databahn.com/products/2020-fortune-1000-executive-contact-list" TargetMode="External"/><Relationship Id="rId459" Type="http://schemas.openxmlformats.org/officeDocument/2006/relationships/hyperlink" Target="https://www.databahn.com/pages/turbo1000" TargetMode="External"/><Relationship Id="rId16" Type="http://schemas.openxmlformats.org/officeDocument/2006/relationships/hyperlink" Target="https://www.databahn.com/products/2020-fortune-1000-executive-contact-list" TargetMode="External"/><Relationship Id="rId221" Type="http://schemas.openxmlformats.org/officeDocument/2006/relationships/hyperlink" Target="https://www.databahn.com/pages/turbo1000" TargetMode="External"/><Relationship Id="rId263" Type="http://schemas.openxmlformats.org/officeDocument/2006/relationships/hyperlink" Target="https://www.databahn.com/products/2020-fortune-1000-executive-contact-list" TargetMode="External"/><Relationship Id="rId319" Type="http://schemas.openxmlformats.org/officeDocument/2006/relationships/hyperlink" Target="https://www.databahn.com/products/2020-fortune-1000-executive-contact-list" TargetMode="External"/><Relationship Id="rId470" Type="http://schemas.openxmlformats.org/officeDocument/2006/relationships/hyperlink" Target="https://www.databahn.com/pages/turbo1000" TargetMode="External"/><Relationship Id="rId526" Type="http://schemas.openxmlformats.org/officeDocument/2006/relationships/hyperlink" Target="https://www.databahn.com/products/2020-fortune-1000-executive-contact-list" TargetMode="External"/><Relationship Id="rId58" Type="http://schemas.openxmlformats.org/officeDocument/2006/relationships/hyperlink" Target="https://www.databahn.com/products/2020-fortune-1000-executive-contact-list" TargetMode="External"/><Relationship Id="rId123" Type="http://schemas.openxmlformats.org/officeDocument/2006/relationships/hyperlink" Target="https://www.databahn.com/products/2020-fortune-1000-executive-contact-list" TargetMode="External"/><Relationship Id="rId330" Type="http://schemas.openxmlformats.org/officeDocument/2006/relationships/hyperlink" Target="https://www.databahn.com/products/2020-fortune-1000-executive-contact-list" TargetMode="External"/><Relationship Id="rId165" Type="http://schemas.openxmlformats.org/officeDocument/2006/relationships/hyperlink" Target="https://www.databahn.com/pages/turbo1000" TargetMode="External"/><Relationship Id="rId372" Type="http://schemas.openxmlformats.org/officeDocument/2006/relationships/hyperlink" Target="https://www.databahn.com/products/2020-fortune-1000-executive-contact-list" TargetMode="External"/><Relationship Id="rId428" Type="http://schemas.openxmlformats.org/officeDocument/2006/relationships/hyperlink" Target="https://www.databahn.com/pages/turbo1000" TargetMode="External"/><Relationship Id="rId232" Type="http://schemas.openxmlformats.org/officeDocument/2006/relationships/hyperlink" Target="https://www.databahn.com/pages/turbo1000" TargetMode="External"/><Relationship Id="rId274" Type="http://schemas.openxmlformats.org/officeDocument/2006/relationships/hyperlink" Target="https://www.databahn.com/pages/turbo1000" TargetMode="External"/><Relationship Id="rId481" Type="http://schemas.openxmlformats.org/officeDocument/2006/relationships/hyperlink" Target="https://www.databahn.com/pages/turbo1000" TargetMode="External"/><Relationship Id="rId27" Type="http://schemas.openxmlformats.org/officeDocument/2006/relationships/hyperlink" Target="https://www.databahn.com/products/2020-fortune-1000-executive-contact-list" TargetMode="External"/><Relationship Id="rId69" Type="http://schemas.openxmlformats.org/officeDocument/2006/relationships/hyperlink" Target="https://www.databahn.com/products/2020-fortune-1000-executive-contact-list" TargetMode="External"/><Relationship Id="rId134" Type="http://schemas.openxmlformats.org/officeDocument/2006/relationships/hyperlink" Target="https://www.databahn.com/pages/turbo1000" TargetMode="External"/><Relationship Id="rId80" Type="http://schemas.openxmlformats.org/officeDocument/2006/relationships/hyperlink" Target="https://www.databahn.com/products/2020-fortune-1000-executive-contact-list" TargetMode="External"/><Relationship Id="rId176" Type="http://schemas.openxmlformats.org/officeDocument/2006/relationships/hyperlink" Target="https://www.databahn.com/pages/turbo1000" TargetMode="External"/><Relationship Id="rId341" Type="http://schemas.openxmlformats.org/officeDocument/2006/relationships/hyperlink" Target="https://www.databahn.com/pages/turbo1000" TargetMode="External"/><Relationship Id="rId383" Type="http://schemas.openxmlformats.org/officeDocument/2006/relationships/hyperlink" Target="https://www.databahn.com/products/2020-fortune-1000-executive-contact-list" TargetMode="External"/><Relationship Id="rId439" Type="http://schemas.openxmlformats.org/officeDocument/2006/relationships/hyperlink" Target="https://www.databahn.com/products/2020-fortune-1000-executive-contact-list" TargetMode="External"/><Relationship Id="rId201" Type="http://schemas.openxmlformats.org/officeDocument/2006/relationships/hyperlink" Target="https://www.databahn.com/products/2020-fortune-1000-executive-contact-list" TargetMode="External"/><Relationship Id="rId243" Type="http://schemas.openxmlformats.org/officeDocument/2006/relationships/hyperlink" Target="https://www.databahn.com/pages/turbo1000" TargetMode="External"/><Relationship Id="rId285" Type="http://schemas.openxmlformats.org/officeDocument/2006/relationships/hyperlink" Target="https://www.databahn.com/pages/turbo1000" TargetMode="External"/><Relationship Id="rId450" Type="http://schemas.openxmlformats.org/officeDocument/2006/relationships/hyperlink" Target="https://www.databahn.com/pages/turbo1000" TargetMode="External"/><Relationship Id="rId506" Type="http://schemas.openxmlformats.org/officeDocument/2006/relationships/hyperlink" Target="https://www.databahn.com/pages/turbo1000" TargetMode="External"/><Relationship Id="rId38" Type="http://schemas.openxmlformats.org/officeDocument/2006/relationships/hyperlink" Target="https://www.databahn.com/pages/turbo1000" TargetMode="External"/><Relationship Id="rId103" Type="http://schemas.openxmlformats.org/officeDocument/2006/relationships/hyperlink" Target="https://www.databahn.com/pages/turbo1000" TargetMode="External"/><Relationship Id="rId310" Type="http://schemas.openxmlformats.org/officeDocument/2006/relationships/hyperlink" Target="https://www.databahn.com/products/2020-fortune-1000-executive-contact-list" TargetMode="External"/><Relationship Id="rId492" Type="http://schemas.openxmlformats.org/officeDocument/2006/relationships/hyperlink" Target="https://www.databahn.com/products/2020-fortune-1000-executive-contact-list" TargetMode="External"/><Relationship Id="rId91" Type="http://schemas.openxmlformats.org/officeDocument/2006/relationships/hyperlink" Target="https://www.databahn.com/pages/turbo1000" TargetMode="External"/><Relationship Id="rId145" Type="http://schemas.openxmlformats.org/officeDocument/2006/relationships/hyperlink" Target="https://www.databahn.com/products/2020-fortune-1000-executive-contact-list" TargetMode="External"/><Relationship Id="rId187" Type="http://schemas.openxmlformats.org/officeDocument/2006/relationships/hyperlink" Target="https://www.databahn.com/products/2020-fortune-1000-executive-contact-list" TargetMode="External"/><Relationship Id="rId352" Type="http://schemas.openxmlformats.org/officeDocument/2006/relationships/hyperlink" Target="https://www.databahn.com/pages/turbo1000" TargetMode="External"/><Relationship Id="rId394" Type="http://schemas.openxmlformats.org/officeDocument/2006/relationships/hyperlink" Target="https://www.databahn.com/pages/turbo1000" TargetMode="External"/><Relationship Id="rId408" Type="http://schemas.openxmlformats.org/officeDocument/2006/relationships/hyperlink" Target="https://www.databahn.com/pages/turbo1000" TargetMode="External"/><Relationship Id="rId212" Type="http://schemas.openxmlformats.org/officeDocument/2006/relationships/hyperlink" Target="https://www.databahn.com/products/2020-fortune-1000-executive-contact-list" TargetMode="External"/><Relationship Id="rId254" Type="http://schemas.openxmlformats.org/officeDocument/2006/relationships/hyperlink" Target="https://www.databahn.com/pages/turbo1000" TargetMode="External"/><Relationship Id="rId49" Type="http://schemas.openxmlformats.org/officeDocument/2006/relationships/hyperlink" Target="https://www.databahn.com/products/2020-fortune-1000-executive-contact-list" TargetMode="External"/><Relationship Id="rId114" Type="http://schemas.openxmlformats.org/officeDocument/2006/relationships/hyperlink" Target="https://www.databahn.com/pages/turbo1000" TargetMode="External"/><Relationship Id="rId296" Type="http://schemas.openxmlformats.org/officeDocument/2006/relationships/hyperlink" Target="https://www.databahn.com/products/2020-fortune-1000-executive-contact-list" TargetMode="External"/><Relationship Id="rId461" Type="http://schemas.openxmlformats.org/officeDocument/2006/relationships/hyperlink" Target="https://www.databahn.com/pages/turbo1000" TargetMode="External"/><Relationship Id="rId517" Type="http://schemas.openxmlformats.org/officeDocument/2006/relationships/hyperlink" Target="https://www.databahn.com/products/2020-fortune-1000-executive-contact-list" TargetMode="External"/><Relationship Id="rId60" Type="http://schemas.openxmlformats.org/officeDocument/2006/relationships/hyperlink" Target="https://www.databahn.com/products/2020-fortune-1000-executive-contact-list" TargetMode="External"/><Relationship Id="rId156" Type="http://schemas.openxmlformats.org/officeDocument/2006/relationships/hyperlink" Target="https://www.databahn.com/products/2020-fortune-1000-executive-contact-list" TargetMode="External"/><Relationship Id="rId198" Type="http://schemas.openxmlformats.org/officeDocument/2006/relationships/hyperlink" Target="https://www.databahn.com/pages/turbo1000" TargetMode="External"/><Relationship Id="rId321" Type="http://schemas.openxmlformats.org/officeDocument/2006/relationships/hyperlink" Target="https://www.databahn.com/pages/turbo1000" TargetMode="External"/><Relationship Id="rId363" Type="http://schemas.openxmlformats.org/officeDocument/2006/relationships/hyperlink" Target="https://www.databahn.com/products/2020-fortune-1000-executive-contact-list" TargetMode="External"/><Relationship Id="rId419" Type="http://schemas.openxmlformats.org/officeDocument/2006/relationships/hyperlink" Target="https://www.databahn.com/pages/turbo1000" TargetMode="External"/><Relationship Id="rId223" Type="http://schemas.openxmlformats.org/officeDocument/2006/relationships/hyperlink" Target="https://www.databahn.com/pages/turbo1000" TargetMode="External"/><Relationship Id="rId430" Type="http://schemas.openxmlformats.org/officeDocument/2006/relationships/hyperlink" Target="https://www.databahn.com/pages/turbo1000" TargetMode="External"/><Relationship Id="rId18" Type="http://schemas.openxmlformats.org/officeDocument/2006/relationships/hyperlink" Target="https://www.databahn.com/pages/turbo1000" TargetMode="External"/><Relationship Id="rId265" Type="http://schemas.openxmlformats.org/officeDocument/2006/relationships/hyperlink" Target="https://www.databahn.com/pages/turbo1000" TargetMode="External"/><Relationship Id="rId472" Type="http://schemas.openxmlformats.org/officeDocument/2006/relationships/hyperlink" Target="https://www.databahn.com/products/2020-fortune-1000-executive-contact-list" TargetMode="External"/><Relationship Id="rId528" Type="http://schemas.openxmlformats.org/officeDocument/2006/relationships/hyperlink" Target="https://www.databahn.com/products/2020-fortune-1000-executive-contact-list" TargetMode="External"/><Relationship Id="rId125" Type="http://schemas.openxmlformats.org/officeDocument/2006/relationships/hyperlink" Target="https://www.databahn.com/products/2020-fortune-1000-executive-contact-list" TargetMode="External"/><Relationship Id="rId167" Type="http://schemas.openxmlformats.org/officeDocument/2006/relationships/hyperlink" Target="https://www.databahn.com/products/2020-fortune-1000-executive-contact-list" TargetMode="External"/><Relationship Id="rId332" Type="http://schemas.openxmlformats.org/officeDocument/2006/relationships/hyperlink" Target="https://www.databahn.com/products/2020-fortune-1000-executive-contact-list" TargetMode="External"/><Relationship Id="rId374" Type="http://schemas.openxmlformats.org/officeDocument/2006/relationships/hyperlink" Target="https://www.databahn.com/products/2020-fortune-1000-executive-contact-list" TargetMode="External"/><Relationship Id="rId71" Type="http://schemas.openxmlformats.org/officeDocument/2006/relationships/hyperlink" Target="https://www.databahn.com/pages/turbo1000" TargetMode="External"/><Relationship Id="rId234" Type="http://schemas.openxmlformats.org/officeDocument/2006/relationships/hyperlink" Target="https://www.databahn.com/products/2020-fortune-1000-executive-contact-list" TargetMode="External"/><Relationship Id="rId2" Type="http://schemas.openxmlformats.org/officeDocument/2006/relationships/hyperlink" Target="https://www.databahn.com/products/2020-fortune-1000-executive-contact-list" TargetMode="External"/><Relationship Id="rId29" Type="http://schemas.openxmlformats.org/officeDocument/2006/relationships/hyperlink" Target="https://www.databahn.com/pages/turbo1000" TargetMode="External"/><Relationship Id="rId276" Type="http://schemas.openxmlformats.org/officeDocument/2006/relationships/hyperlink" Target="https://www.databahn.com/products/2020-fortune-1000-executive-contact-list" TargetMode="External"/><Relationship Id="rId441" Type="http://schemas.openxmlformats.org/officeDocument/2006/relationships/hyperlink" Target="https://www.databahn.com/products/2020-fortune-1000-executive-contact-list" TargetMode="External"/><Relationship Id="rId483" Type="http://schemas.openxmlformats.org/officeDocument/2006/relationships/hyperlink" Target="https://www.databahn.com/products/2020-fortune-1000-executive-contact-list" TargetMode="External"/><Relationship Id="rId40" Type="http://schemas.openxmlformats.org/officeDocument/2006/relationships/hyperlink" Target="https://www.databahn.com/products/2020-fortune-1000-executive-contact-list" TargetMode="External"/><Relationship Id="rId136" Type="http://schemas.openxmlformats.org/officeDocument/2006/relationships/hyperlink" Target="https://www.databahn.com/products/2020-fortune-1000-executive-contact-list" TargetMode="External"/><Relationship Id="rId178" Type="http://schemas.openxmlformats.org/officeDocument/2006/relationships/hyperlink" Target="https://www.databahn.com/pages/turbo1000" TargetMode="External"/><Relationship Id="rId301" Type="http://schemas.openxmlformats.org/officeDocument/2006/relationships/hyperlink" Target="https://www.databahn.com/products/2020-fortune-1000-executive-contact-list" TargetMode="External"/><Relationship Id="rId343" Type="http://schemas.openxmlformats.org/officeDocument/2006/relationships/hyperlink" Target="https://www.databahn.com/products/2020-fortune-1000-executive-contact-list" TargetMode="External"/><Relationship Id="rId82" Type="http://schemas.openxmlformats.org/officeDocument/2006/relationships/hyperlink" Target="https://www.databahn.com/products/2020-fortune-1000-executive-contact-list" TargetMode="External"/><Relationship Id="rId203" Type="http://schemas.openxmlformats.org/officeDocument/2006/relationships/hyperlink" Target="https://www.databahn.com/products/2020-fortune-1000-executive-contact-list" TargetMode="External"/><Relationship Id="rId385" Type="http://schemas.openxmlformats.org/officeDocument/2006/relationships/hyperlink" Target="https://www.databahn.com/pages/turbo1000" TargetMode="External"/><Relationship Id="rId245" Type="http://schemas.openxmlformats.org/officeDocument/2006/relationships/hyperlink" Target="https://www.databahn.com/pages/turbo1000" TargetMode="External"/><Relationship Id="rId287" Type="http://schemas.openxmlformats.org/officeDocument/2006/relationships/hyperlink" Target="https://www.databahn.com/products/2020-fortune-1000-executive-contact-list" TargetMode="External"/><Relationship Id="rId410" Type="http://schemas.openxmlformats.org/officeDocument/2006/relationships/hyperlink" Target="https://www.databahn.com/pages/turbo1000" TargetMode="External"/><Relationship Id="rId452" Type="http://schemas.openxmlformats.org/officeDocument/2006/relationships/hyperlink" Target="https://www.databahn.com/products/2020-fortune-1000-executive-contact-list" TargetMode="External"/><Relationship Id="rId494" Type="http://schemas.openxmlformats.org/officeDocument/2006/relationships/hyperlink" Target="https://www.databahn.com/products/2020-fortune-1000-executive-contact-list" TargetMode="External"/><Relationship Id="rId508" Type="http://schemas.openxmlformats.org/officeDocument/2006/relationships/hyperlink" Target="https://www.databahn.com/products/2020-fortune-1000-executive-contact-list" TargetMode="External"/><Relationship Id="rId105" Type="http://schemas.openxmlformats.org/officeDocument/2006/relationships/hyperlink" Target="https://www.databahn.com/pages/turbo1000" TargetMode="External"/><Relationship Id="rId147" Type="http://schemas.openxmlformats.org/officeDocument/2006/relationships/hyperlink" Target="https://www.databahn.com/products/2020-fortune-1000-executive-contact-list" TargetMode="External"/><Relationship Id="rId312" Type="http://schemas.openxmlformats.org/officeDocument/2006/relationships/hyperlink" Target="https://www.databahn.com/pages/turbo1000" TargetMode="External"/><Relationship Id="rId354" Type="http://schemas.openxmlformats.org/officeDocument/2006/relationships/hyperlink" Target="https://www.databahn.com/pages/turbo1000" TargetMode="External"/><Relationship Id="rId51" Type="http://schemas.openxmlformats.org/officeDocument/2006/relationships/hyperlink" Target="https://www.databahn.com/pages/turbo1000" TargetMode="External"/><Relationship Id="rId93" Type="http://schemas.openxmlformats.org/officeDocument/2006/relationships/hyperlink" Target="https://www.databahn.com/pages/turbo1000" TargetMode="External"/><Relationship Id="rId189" Type="http://schemas.openxmlformats.org/officeDocument/2006/relationships/hyperlink" Target="https://www.databahn.com/pages/turbo1000" TargetMode="External"/><Relationship Id="rId396" Type="http://schemas.openxmlformats.org/officeDocument/2006/relationships/hyperlink" Target="https://www.databahn.com/products/2020-fortune-1000-executive-contact-list" TargetMode="External"/><Relationship Id="rId214" Type="http://schemas.openxmlformats.org/officeDocument/2006/relationships/hyperlink" Target="https://www.databahn.com/pages/turbo1000" TargetMode="External"/><Relationship Id="rId256" Type="http://schemas.openxmlformats.org/officeDocument/2006/relationships/hyperlink" Target="https://www.databahn.com/pages/turbo1000" TargetMode="External"/><Relationship Id="rId298" Type="http://schemas.openxmlformats.org/officeDocument/2006/relationships/hyperlink" Target="https://www.databahn.com/products/2020-fortune-1000-executive-contact-list" TargetMode="External"/><Relationship Id="rId421" Type="http://schemas.openxmlformats.org/officeDocument/2006/relationships/hyperlink" Target="https://www.databahn.com/products/2020-fortune-1000-executive-contact-list" TargetMode="External"/><Relationship Id="rId463" Type="http://schemas.openxmlformats.org/officeDocument/2006/relationships/hyperlink" Target="https://www.databahn.com/pages/turbo1000" TargetMode="External"/><Relationship Id="rId519" Type="http://schemas.openxmlformats.org/officeDocument/2006/relationships/hyperlink" Target="https://www.databahn.com/products/2020-fortune-1000-executive-contact-list" TargetMode="External"/><Relationship Id="rId116" Type="http://schemas.openxmlformats.org/officeDocument/2006/relationships/hyperlink" Target="https://www.databahn.com/pages/turbo1000" TargetMode="External"/><Relationship Id="rId158" Type="http://schemas.openxmlformats.org/officeDocument/2006/relationships/hyperlink" Target="https://www.databahn.com/pages/turbo1000" TargetMode="External"/><Relationship Id="rId323" Type="http://schemas.openxmlformats.org/officeDocument/2006/relationships/hyperlink" Target="https://www.databahn.com/products/2020-fortune-1000-executive-contact-list" TargetMode="External"/><Relationship Id="rId530" Type="http://schemas.openxmlformats.org/officeDocument/2006/relationships/hyperlink" Target="https://www.databahn.com/products/2020-fortune-1000-executive-contact-list" TargetMode="External"/><Relationship Id="rId20" Type="http://schemas.openxmlformats.org/officeDocument/2006/relationships/hyperlink" Target="https://www.databahn.com/pages/turbo1000" TargetMode="External"/><Relationship Id="rId62" Type="http://schemas.openxmlformats.org/officeDocument/2006/relationships/hyperlink" Target="https://www.databahn.com/products/2020-fortune-1000-executive-contact-list" TargetMode="External"/><Relationship Id="rId365" Type="http://schemas.openxmlformats.org/officeDocument/2006/relationships/hyperlink" Target="https://www.databahn.com/pages/turbo1000" TargetMode="External"/><Relationship Id="rId225" Type="http://schemas.openxmlformats.org/officeDocument/2006/relationships/hyperlink" Target="https://www.databahn.com/products/2020-fortune-1000-executive-contact-list" TargetMode="External"/><Relationship Id="rId267" Type="http://schemas.openxmlformats.org/officeDocument/2006/relationships/hyperlink" Target="https://www.databahn.com/pages/turbo1000" TargetMode="External"/><Relationship Id="rId432" Type="http://schemas.openxmlformats.org/officeDocument/2006/relationships/hyperlink" Target="https://www.databahn.com/products/2020-fortune-1000-executive-contact-list" TargetMode="External"/><Relationship Id="rId474" Type="http://schemas.openxmlformats.org/officeDocument/2006/relationships/hyperlink" Target="https://www.databahn.com/pages/turbo1000" TargetMode="External"/><Relationship Id="rId127" Type="http://schemas.openxmlformats.org/officeDocument/2006/relationships/hyperlink" Target="https://www.databahn.com/pages/turbo1000" TargetMode="External"/><Relationship Id="rId31" Type="http://schemas.openxmlformats.org/officeDocument/2006/relationships/hyperlink" Target="https://www.databahn.com/pages/turbo1000" TargetMode="External"/><Relationship Id="rId73" Type="http://schemas.openxmlformats.org/officeDocument/2006/relationships/hyperlink" Target="https://www.databahn.com/products/2020-fortune-1000-executive-contact-list" TargetMode="External"/><Relationship Id="rId169" Type="http://schemas.openxmlformats.org/officeDocument/2006/relationships/hyperlink" Target="https://www.databahn.com/pages/turbo1000" TargetMode="External"/><Relationship Id="rId334" Type="http://schemas.openxmlformats.org/officeDocument/2006/relationships/hyperlink" Target="https://www.databahn.com/products/2020-fortune-1000-executive-contact-list" TargetMode="External"/><Relationship Id="rId376" Type="http://schemas.openxmlformats.org/officeDocument/2006/relationships/hyperlink" Target="https://www.databahn.com/products/2020-fortune-1000-executive-contact-list" TargetMode="External"/><Relationship Id="rId4" Type="http://schemas.openxmlformats.org/officeDocument/2006/relationships/hyperlink" Target="https://www.databahn.com/products/2020-fortune-1000-executive-contact-list" TargetMode="External"/><Relationship Id="rId180" Type="http://schemas.openxmlformats.org/officeDocument/2006/relationships/hyperlink" Target="https://www.databahn.com/products/2020-fortune-1000-executive-contact-list" TargetMode="External"/><Relationship Id="rId236" Type="http://schemas.openxmlformats.org/officeDocument/2006/relationships/hyperlink" Target="https://www.databahn.com/products/2020-fortune-1000-executive-contact-list" TargetMode="External"/><Relationship Id="rId278" Type="http://schemas.openxmlformats.org/officeDocument/2006/relationships/hyperlink" Target="https://www.databahn.com/pages/turbo1000" TargetMode="External"/><Relationship Id="rId401" Type="http://schemas.openxmlformats.org/officeDocument/2006/relationships/hyperlink" Target="https://www.databahn.com/products/2020-fortune-1000-executive-contact-list" TargetMode="External"/><Relationship Id="rId443" Type="http://schemas.openxmlformats.org/officeDocument/2006/relationships/hyperlink" Target="https://www.databahn.com/products/2020-fortune-1000-executive-contact-list" TargetMode="External"/><Relationship Id="rId303" Type="http://schemas.openxmlformats.org/officeDocument/2006/relationships/hyperlink" Target="https://www.databahn.com/products/2020-fortune-1000-executive-contact-list" TargetMode="External"/><Relationship Id="rId485" Type="http://schemas.openxmlformats.org/officeDocument/2006/relationships/hyperlink" Target="https://www.databahn.com/products/2020-fortune-1000-executive-contact-list" TargetMode="External"/><Relationship Id="rId42" Type="http://schemas.openxmlformats.org/officeDocument/2006/relationships/hyperlink" Target="https://www.databahn.com/products/2020-fortune-1000-executive-contact-list" TargetMode="External"/><Relationship Id="rId84" Type="http://schemas.openxmlformats.org/officeDocument/2006/relationships/hyperlink" Target="https://www.databahn.com/pages/turbo1000" TargetMode="External"/><Relationship Id="rId138" Type="http://schemas.openxmlformats.org/officeDocument/2006/relationships/hyperlink" Target="https://www.databahn.com/pages/turbo1000" TargetMode="External"/><Relationship Id="rId345" Type="http://schemas.openxmlformats.org/officeDocument/2006/relationships/hyperlink" Target="https://www.databahn.com/pages/turbo1000" TargetMode="External"/><Relationship Id="rId387" Type="http://schemas.openxmlformats.org/officeDocument/2006/relationships/hyperlink" Target="https://www.databahn.com/products/2020-fortune-1000-executive-contact-list" TargetMode="External"/><Relationship Id="rId510" Type="http://schemas.openxmlformats.org/officeDocument/2006/relationships/hyperlink" Target="https://www.databahn.com/pages/turbo1000" TargetMode="External"/><Relationship Id="rId191" Type="http://schemas.openxmlformats.org/officeDocument/2006/relationships/hyperlink" Target="https://www.databahn.com/pages/turbo1000" TargetMode="External"/><Relationship Id="rId205" Type="http://schemas.openxmlformats.org/officeDocument/2006/relationships/hyperlink" Target="https://www.databahn.com/products/2020-fortune-1000-executive-contact-list" TargetMode="External"/><Relationship Id="rId247" Type="http://schemas.openxmlformats.org/officeDocument/2006/relationships/hyperlink" Target="https://www.databahn.com/products/2020-fortune-1000-executive-contact-list" TargetMode="External"/><Relationship Id="rId412" Type="http://schemas.openxmlformats.org/officeDocument/2006/relationships/hyperlink" Target="https://www.databahn.com/pages/turbo1000" TargetMode="External"/><Relationship Id="rId107" Type="http://schemas.openxmlformats.org/officeDocument/2006/relationships/hyperlink" Target="https://www.databahn.com/pages/turbo1000" TargetMode="External"/><Relationship Id="rId289" Type="http://schemas.openxmlformats.org/officeDocument/2006/relationships/hyperlink" Target="https://www.databahn.com/products/2020-fortune-1000-executive-contact-list" TargetMode="External"/><Relationship Id="rId454" Type="http://schemas.openxmlformats.org/officeDocument/2006/relationships/hyperlink" Target="https://www.databahn.com/pages/turbo1000" TargetMode="External"/><Relationship Id="rId496" Type="http://schemas.openxmlformats.org/officeDocument/2006/relationships/hyperlink" Target="https://www.databahn.com/pages/turbo1000" TargetMode="External"/><Relationship Id="rId11" Type="http://schemas.openxmlformats.org/officeDocument/2006/relationships/hyperlink" Target="https://www.databahn.com/pages/turbo1000" TargetMode="External"/><Relationship Id="rId53" Type="http://schemas.openxmlformats.org/officeDocument/2006/relationships/hyperlink" Target="https://www.databahn.com/pages/turbo1000" TargetMode="External"/><Relationship Id="rId149" Type="http://schemas.openxmlformats.org/officeDocument/2006/relationships/hyperlink" Target="https://www.databahn.com/pages/turbo1000" TargetMode="External"/><Relationship Id="rId314" Type="http://schemas.openxmlformats.org/officeDocument/2006/relationships/hyperlink" Target="https://www.databahn.com/products/2020-fortune-1000-executive-contact-list" TargetMode="External"/><Relationship Id="rId356" Type="http://schemas.openxmlformats.org/officeDocument/2006/relationships/hyperlink" Target="https://www.databahn.com/pages/turbo1000" TargetMode="External"/><Relationship Id="rId398" Type="http://schemas.openxmlformats.org/officeDocument/2006/relationships/hyperlink" Target="https://www.databahn.com/pages/turbo1000" TargetMode="External"/><Relationship Id="rId521" Type="http://schemas.openxmlformats.org/officeDocument/2006/relationships/hyperlink" Target="https://www.databahn.com/pages/turbo1000" TargetMode="External"/><Relationship Id="rId95" Type="http://schemas.openxmlformats.org/officeDocument/2006/relationships/hyperlink" Target="https://www.databahn.com/pages/turbo1000" TargetMode="External"/><Relationship Id="rId160" Type="http://schemas.openxmlformats.org/officeDocument/2006/relationships/hyperlink" Target="https://www.databahn.com/products/2020-fortune-1000-executive-contact-list" TargetMode="External"/><Relationship Id="rId216" Type="http://schemas.openxmlformats.org/officeDocument/2006/relationships/hyperlink" Target="https://www.databahn.com/pages/turbo1000" TargetMode="External"/><Relationship Id="rId423" Type="http://schemas.openxmlformats.org/officeDocument/2006/relationships/hyperlink" Target="https://www.databahn.com/pages/turbo1000" TargetMode="External"/><Relationship Id="rId258" Type="http://schemas.openxmlformats.org/officeDocument/2006/relationships/hyperlink" Target="https://www.databahn.com/products/2020-fortune-1000-executive-contact-list" TargetMode="External"/><Relationship Id="rId465" Type="http://schemas.openxmlformats.org/officeDocument/2006/relationships/hyperlink" Target="https://www.databahn.com/pages/turbo1000" TargetMode="External"/><Relationship Id="rId22" Type="http://schemas.openxmlformats.org/officeDocument/2006/relationships/hyperlink" Target="https://www.databahn.com/pages/turbo1000" TargetMode="External"/><Relationship Id="rId64" Type="http://schemas.openxmlformats.org/officeDocument/2006/relationships/hyperlink" Target="https://www.databahn.com/products/2020-fortune-1000-executive-contact-list" TargetMode="External"/><Relationship Id="rId118" Type="http://schemas.openxmlformats.org/officeDocument/2006/relationships/hyperlink" Target="https://www.databahn.com/pages/turbo1000" TargetMode="External"/><Relationship Id="rId325" Type="http://schemas.openxmlformats.org/officeDocument/2006/relationships/hyperlink" Target="https://www.databahn.com/products/2020-fortune-1000-executive-contact-list" TargetMode="External"/><Relationship Id="rId367" Type="http://schemas.openxmlformats.org/officeDocument/2006/relationships/hyperlink" Target="https://www.databahn.com/pages/turbo1000" TargetMode="External"/><Relationship Id="rId171" Type="http://schemas.openxmlformats.org/officeDocument/2006/relationships/hyperlink" Target="https://www.databahn.com/products/2020-fortune-1000-executive-contact-list" TargetMode="External"/><Relationship Id="rId227" Type="http://schemas.openxmlformats.org/officeDocument/2006/relationships/hyperlink" Target="https://www.databahn.com/products/2020-fortune-1000-executive-contact-list" TargetMode="External"/><Relationship Id="rId269" Type="http://schemas.openxmlformats.org/officeDocument/2006/relationships/hyperlink" Target="https://www.databahn.com/pages/turbo1000" TargetMode="External"/><Relationship Id="rId434" Type="http://schemas.openxmlformats.org/officeDocument/2006/relationships/hyperlink" Target="https://www.databahn.com/pages/turbo1000" TargetMode="External"/><Relationship Id="rId476" Type="http://schemas.openxmlformats.org/officeDocument/2006/relationships/hyperlink" Target="https://www.databahn.com/pages/turbo1000" TargetMode="External"/><Relationship Id="rId33" Type="http://schemas.openxmlformats.org/officeDocument/2006/relationships/hyperlink" Target="https://www.databahn.com/products/2020-fortune-1000-executive-contact-list" TargetMode="External"/><Relationship Id="rId129" Type="http://schemas.openxmlformats.org/officeDocument/2006/relationships/hyperlink" Target="https://www.databahn.com/products/2020-fortune-1000-executive-contact-list" TargetMode="External"/><Relationship Id="rId280" Type="http://schemas.openxmlformats.org/officeDocument/2006/relationships/hyperlink" Target="https://www.databahn.com/products/2020-fortune-1000-executive-contact-list" TargetMode="External"/><Relationship Id="rId336" Type="http://schemas.openxmlformats.org/officeDocument/2006/relationships/hyperlink" Target="https://www.databahn.com/pages/turbo1000" TargetMode="External"/><Relationship Id="rId501" Type="http://schemas.openxmlformats.org/officeDocument/2006/relationships/hyperlink" Target="https://www.databahn.com/pages/turbo1000" TargetMode="External"/><Relationship Id="rId75" Type="http://schemas.openxmlformats.org/officeDocument/2006/relationships/hyperlink" Target="https://www.databahn.com/products/2020-fortune-1000-executive-contact-list" TargetMode="External"/><Relationship Id="rId140" Type="http://schemas.openxmlformats.org/officeDocument/2006/relationships/hyperlink" Target="https://www.databahn.com/pages/turbo1000" TargetMode="External"/><Relationship Id="rId182" Type="http://schemas.openxmlformats.org/officeDocument/2006/relationships/hyperlink" Target="https://www.databahn.com/pages/turbo1000" TargetMode="External"/><Relationship Id="rId378" Type="http://schemas.openxmlformats.org/officeDocument/2006/relationships/hyperlink" Target="https://www.databahn.com/pages/turbo1000" TargetMode="External"/><Relationship Id="rId403" Type="http://schemas.openxmlformats.org/officeDocument/2006/relationships/hyperlink" Target="https://www.databahn.com/pages/turbo1000" TargetMode="External"/><Relationship Id="rId6" Type="http://schemas.openxmlformats.org/officeDocument/2006/relationships/hyperlink" Target="https://www.databahn.com/pages/turbo1000" TargetMode="External"/><Relationship Id="rId238" Type="http://schemas.openxmlformats.org/officeDocument/2006/relationships/hyperlink" Target="https://www.databahn.com/products/2020-fortune-1000-executive-contact-list" TargetMode="External"/><Relationship Id="rId445" Type="http://schemas.openxmlformats.org/officeDocument/2006/relationships/hyperlink" Target="https://www.databahn.com/products/2020-fortune-1000-executive-contact-list" TargetMode="External"/><Relationship Id="rId487" Type="http://schemas.openxmlformats.org/officeDocument/2006/relationships/hyperlink" Target="https://www.databahn.com/pages/turbo1000" TargetMode="External"/><Relationship Id="rId291" Type="http://schemas.openxmlformats.org/officeDocument/2006/relationships/hyperlink" Target="https://www.databahn.com/products/2020-fortune-1000-executive-contact-list" TargetMode="External"/><Relationship Id="rId305" Type="http://schemas.openxmlformats.org/officeDocument/2006/relationships/hyperlink" Target="https://www.databahn.com/pages/turbo1000" TargetMode="External"/><Relationship Id="rId347" Type="http://schemas.openxmlformats.org/officeDocument/2006/relationships/hyperlink" Target="https://www.databahn.com/pages/turbo1000" TargetMode="External"/><Relationship Id="rId512" Type="http://schemas.openxmlformats.org/officeDocument/2006/relationships/hyperlink" Target="https://www.databahn.com/products/2020-fortune-1000-executive-contact-list" TargetMode="External"/><Relationship Id="rId44" Type="http://schemas.openxmlformats.org/officeDocument/2006/relationships/hyperlink" Target="https://www.databahn.com/pages/turbo1000" TargetMode="External"/><Relationship Id="rId86" Type="http://schemas.openxmlformats.org/officeDocument/2006/relationships/hyperlink" Target="https://www.databahn.com/pages/turbo1000" TargetMode="External"/><Relationship Id="rId151" Type="http://schemas.openxmlformats.org/officeDocument/2006/relationships/hyperlink" Target="https://www.databahn.com/pages/turbo1000" TargetMode="External"/><Relationship Id="rId389" Type="http://schemas.openxmlformats.org/officeDocument/2006/relationships/hyperlink" Target="https://www.databahn.com/products/2020-fortune-1000-executive-contact-list" TargetMode="External"/><Relationship Id="rId193" Type="http://schemas.openxmlformats.org/officeDocument/2006/relationships/hyperlink" Target="https://www.databahn.com/products/2020-fortune-1000-executive-contact-list" TargetMode="External"/><Relationship Id="rId207" Type="http://schemas.openxmlformats.org/officeDocument/2006/relationships/hyperlink" Target="https://www.databahn.com/products/2020-fortune-1000-executive-contact-list" TargetMode="External"/><Relationship Id="rId249" Type="http://schemas.openxmlformats.org/officeDocument/2006/relationships/hyperlink" Target="https://www.databahn.com/products/2020-fortune-1000-executive-contact-list" TargetMode="External"/><Relationship Id="rId414" Type="http://schemas.openxmlformats.org/officeDocument/2006/relationships/hyperlink" Target="https://www.databahn.com/pages/turbo1000" TargetMode="External"/><Relationship Id="rId456" Type="http://schemas.openxmlformats.org/officeDocument/2006/relationships/hyperlink" Target="https://www.databahn.com/products/2020-fortune-1000-executive-contact-list" TargetMode="External"/><Relationship Id="rId498" Type="http://schemas.openxmlformats.org/officeDocument/2006/relationships/hyperlink" Target="https://www.databahn.com/products/2020-fortune-1000-executive-contact-list" TargetMode="External"/><Relationship Id="rId13" Type="http://schemas.openxmlformats.org/officeDocument/2006/relationships/hyperlink" Target="https://www.databahn.com/products/2020-fortune-1000-executive-contact-list" TargetMode="External"/><Relationship Id="rId109" Type="http://schemas.openxmlformats.org/officeDocument/2006/relationships/hyperlink" Target="https://www.databahn.com/pages/turbo1000" TargetMode="External"/><Relationship Id="rId260" Type="http://schemas.openxmlformats.org/officeDocument/2006/relationships/hyperlink" Target="https://www.databahn.com/pages/turbo1000" TargetMode="External"/><Relationship Id="rId316" Type="http://schemas.openxmlformats.org/officeDocument/2006/relationships/hyperlink" Target="https://www.databahn.com/products/2020-fortune-1000-executive-contact-list" TargetMode="External"/><Relationship Id="rId523" Type="http://schemas.openxmlformats.org/officeDocument/2006/relationships/hyperlink" Target="https://www.databahn.com/products/2020-fortune-1000-executive-contact-list" TargetMode="External"/><Relationship Id="rId55" Type="http://schemas.openxmlformats.org/officeDocument/2006/relationships/hyperlink" Target="https://www.databahn.com/products/2020-fortune-1000-executive-contact-list" TargetMode="External"/><Relationship Id="rId97" Type="http://schemas.openxmlformats.org/officeDocument/2006/relationships/hyperlink" Target="https://www.databahn.com/pages/turbo1000" TargetMode="External"/><Relationship Id="rId120" Type="http://schemas.openxmlformats.org/officeDocument/2006/relationships/hyperlink" Target="https://www.databahn.com/products/2020-fortune-1000-executive-contact-list" TargetMode="External"/><Relationship Id="rId358" Type="http://schemas.openxmlformats.org/officeDocument/2006/relationships/hyperlink" Target="https://www.databahn.com/pages/turbo1000" TargetMode="External"/><Relationship Id="rId162" Type="http://schemas.openxmlformats.org/officeDocument/2006/relationships/hyperlink" Target="https://www.databahn.com/pages/turbo1000" TargetMode="External"/><Relationship Id="rId218" Type="http://schemas.openxmlformats.org/officeDocument/2006/relationships/hyperlink" Target="https://www.databahn.com/products/2020-fortune-1000-executive-contact-list" TargetMode="External"/><Relationship Id="rId425" Type="http://schemas.openxmlformats.org/officeDocument/2006/relationships/hyperlink" Target="https://www.databahn.com/products/2020-fortune-1000-executive-contact-list" TargetMode="External"/><Relationship Id="rId467" Type="http://schemas.openxmlformats.org/officeDocument/2006/relationships/hyperlink" Target="https://www.databahn.com/pages/turbo1000" TargetMode="External"/><Relationship Id="rId271" Type="http://schemas.openxmlformats.org/officeDocument/2006/relationships/hyperlink" Target="https://www.databahn.com/products/2020-fortune-1000-executive-contact-list" TargetMode="External"/><Relationship Id="rId24" Type="http://schemas.openxmlformats.org/officeDocument/2006/relationships/hyperlink" Target="https://www.databahn.com/pages/turbo1000" TargetMode="External"/><Relationship Id="rId66" Type="http://schemas.openxmlformats.org/officeDocument/2006/relationships/hyperlink" Target="https://www.databahn.com/pages/turbo1000" TargetMode="External"/><Relationship Id="rId131" Type="http://schemas.openxmlformats.org/officeDocument/2006/relationships/hyperlink" Target="https://www.databahn.com/pages/turbo1000" TargetMode="External"/><Relationship Id="rId327" Type="http://schemas.openxmlformats.org/officeDocument/2006/relationships/hyperlink" Target="https://www.databahn.com/products/2020-fortune-1000-executive-contact-list" TargetMode="External"/><Relationship Id="rId369" Type="http://schemas.openxmlformats.org/officeDocument/2006/relationships/hyperlink" Target="https://www.databahn.com/products/2020-fortune-1000-executive-contact-list" TargetMode="External"/><Relationship Id="rId173" Type="http://schemas.openxmlformats.org/officeDocument/2006/relationships/hyperlink" Target="https://www.databahn.com/pages/turbo1000" TargetMode="External"/><Relationship Id="rId229" Type="http://schemas.openxmlformats.org/officeDocument/2006/relationships/hyperlink" Target="https://www.databahn.com/products/2020-fortune-1000-executive-contact-list" TargetMode="External"/><Relationship Id="rId380" Type="http://schemas.openxmlformats.org/officeDocument/2006/relationships/hyperlink" Target="https://www.databahn.com/pages/turbo1000" TargetMode="External"/><Relationship Id="rId436" Type="http://schemas.openxmlformats.org/officeDocument/2006/relationships/hyperlink" Target="https://www.databahn.com/products/2020-fortune-1000-executive-contact-list" TargetMode="External"/><Relationship Id="rId240" Type="http://schemas.openxmlformats.org/officeDocument/2006/relationships/hyperlink" Target="https://www.databahn.com/pages/turbo1000" TargetMode="External"/><Relationship Id="rId478" Type="http://schemas.openxmlformats.org/officeDocument/2006/relationships/hyperlink" Target="https://www.databahn.com/products/2020-fortune-1000-executive-contact-list" TargetMode="External"/><Relationship Id="rId35" Type="http://schemas.openxmlformats.org/officeDocument/2006/relationships/hyperlink" Target="https://www.databahn.com/pages/turbo1000" TargetMode="External"/><Relationship Id="rId77" Type="http://schemas.openxmlformats.org/officeDocument/2006/relationships/hyperlink" Target="https://www.databahn.com/pages/turbo1000" TargetMode="External"/><Relationship Id="rId100" Type="http://schemas.openxmlformats.org/officeDocument/2006/relationships/hyperlink" Target="https://www.databahn.com/products/2020-fortune-1000-executive-contact-list" TargetMode="External"/><Relationship Id="rId282" Type="http://schemas.openxmlformats.org/officeDocument/2006/relationships/hyperlink" Target="https://www.databahn.com/pages/turbo1000" TargetMode="External"/><Relationship Id="rId338" Type="http://schemas.openxmlformats.org/officeDocument/2006/relationships/hyperlink" Target="https://www.databahn.com/products/2020-fortune-1000-executive-contact-list" TargetMode="External"/><Relationship Id="rId503" Type="http://schemas.openxmlformats.org/officeDocument/2006/relationships/hyperlink" Target="https://www.databahn.com/products/2020-fortune-1000-executive-contact-list" TargetMode="External"/><Relationship Id="rId8" Type="http://schemas.openxmlformats.org/officeDocument/2006/relationships/hyperlink" Target="https://www.databahn.com/pages/turbo1000" TargetMode="External"/><Relationship Id="rId142" Type="http://schemas.openxmlformats.org/officeDocument/2006/relationships/hyperlink" Target="https://www.databahn.com/products/2020-fortune-1000-executive-contact-list" TargetMode="External"/><Relationship Id="rId184" Type="http://schemas.openxmlformats.org/officeDocument/2006/relationships/hyperlink" Target="https://www.databahn.com/pages/turbo1000" TargetMode="External"/><Relationship Id="rId391" Type="http://schemas.openxmlformats.org/officeDocument/2006/relationships/hyperlink" Target="https://www.databahn.com/pages/turbo1000" TargetMode="External"/><Relationship Id="rId405" Type="http://schemas.openxmlformats.org/officeDocument/2006/relationships/hyperlink" Target="https://www.databahn.com/pages/turbo1000" TargetMode="External"/><Relationship Id="rId447" Type="http://schemas.openxmlformats.org/officeDocument/2006/relationships/hyperlink" Target="https://www.databahn.com/pages/turbo1000" TargetMode="External"/><Relationship Id="rId251" Type="http://schemas.openxmlformats.org/officeDocument/2006/relationships/hyperlink" Target="https://www.databahn.com/pages/turbo1000" TargetMode="External"/><Relationship Id="rId489" Type="http://schemas.openxmlformats.org/officeDocument/2006/relationships/hyperlink" Target="https://www.databahn.com/pages/turbo1000" TargetMode="External"/><Relationship Id="rId46" Type="http://schemas.openxmlformats.org/officeDocument/2006/relationships/hyperlink" Target="https://www.databahn.com/pages/turbo1000" TargetMode="External"/><Relationship Id="rId293" Type="http://schemas.openxmlformats.org/officeDocument/2006/relationships/hyperlink" Target="https://www.databahn.com/products/2020-fortune-1000-executive-contact-list" TargetMode="External"/><Relationship Id="rId307" Type="http://schemas.openxmlformats.org/officeDocument/2006/relationships/hyperlink" Target="https://www.databahn.com/pages/turbo1000" TargetMode="External"/><Relationship Id="rId349" Type="http://schemas.openxmlformats.org/officeDocument/2006/relationships/hyperlink" Target="https://www.databahn.com/products/2020-fortune-1000-executive-contact-list" TargetMode="External"/><Relationship Id="rId514" Type="http://schemas.openxmlformats.org/officeDocument/2006/relationships/hyperlink" Target="https://www.databahn.com/pages/turbo1000" TargetMode="External"/><Relationship Id="rId88" Type="http://schemas.openxmlformats.org/officeDocument/2006/relationships/hyperlink" Target="https://www.databahn.com/products/2020-fortune-1000-executive-contact-list" TargetMode="External"/><Relationship Id="rId111" Type="http://schemas.openxmlformats.org/officeDocument/2006/relationships/hyperlink" Target="https://www.databahn.com/pages/turbo1000" TargetMode="External"/><Relationship Id="rId153" Type="http://schemas.openxmlformats.org/officeDocument/2006/relationships/hyperlink" Target="https://www.databahn.com/pages/turbo1000" TargetMode="External"/><Relationship Id="rId195" Type="http://schemas.openxmlformats.org/officeDocument/2006/relationships/hyperlink" Target="https://www.databahn.com/products/2020-fortune-1000-executive-contact-list" TargetMode="External"/><Relationship Id="rId209" Type="http://schemas.openxmlformats.org/officeDocument/2006/relationships/hyperlink" Target="https://www.databahn.com/pages/turbo1000" TargetMode="External"/><Relationship Id="rId360" Type="http://schemas.openxmlformats.org/officeDocument/2006/relationships/hyperlink" Target="https://www.databahn.com/pages/turbo1000" TargetMode="External"/><Relationship Id="rId416" Type="http://schemas.openxmlformats.org/officeDocument/2006/relationships/hyperlink" Target="https://www.databahn.com/products/2020-fortune-1000-executive-contact-list" TargetMode="External"/><Relationship Id="rId220" Type="http://schemas.openxmlformats.org/officeDocument/2006/relationships/hyperlink" Target="https://www.databahn.com/products/2020-fortune-1000-executive-contact-list" TargetMode="External"/><Relationship Id="rId458" Type="http://schemas.openxmlformats.org/officeDocument/2006/relationships/hyperlink" Target="https://www.databahn.com/pages/turbo1000" TargetMode="External"/><Relationship Id="rId15" Type="http://schemas.openxmlformats.org/officeDocument/2006/relationships/hyperlink" Target="https://www.databahn.com/products/2020-fortune-1000-executive-contact-list" TargetMode="External"/><Relationship Id="rId57" Type="http://schemas.openxmlformats.org/officeDocument/2006/relationships/hyperlink" Target="https://www.databahn.com/products/2020-fortune-1000-executive-contact-list" TargetMode="External"/><Relationship Id="rId262" Type="http://schemas.openxmlformats.org/officeDocument/2006/relationships/hyperlink" Target="https://www.databahn.com/products/2020-fortune-1000-executive-contact-list" TargetMode="External"/><Relationship Id="rId318" Type="http://schemas.openxmlformats.org/officeDocument/2006/relationships/hyperlink" Target="https://www.databahn.com/pages/turbo1000" TargetMode="External"/><Relationship Id="rId525" Type="http://schemas.openxmlformats.org/officeDocument/2006/relationships/hyperlink" Target="https://www.databahn.com/products/2020-fortune-1000-executive-contact-list" TargetMode="External"/><Relationship Id="rId99" Type="http://schemas.openxmlformats.org/officeDocument/2006/relationships/hyperlink" Target="https://www.databahn.com/products/2020-fortune-1000-executive-contact-list" TargetMode="External"/><Relationship Id="rId122" Type="http://schemas.openxmlformats.org/officeDocument/2006/relationships/hyperlink" Target="https://www.databahn.com/pages/turbo1000" TargetMode="External"/><Relationship Id="rId164" Type="http://schemas.openxmlformats.org/officeDocument/2006/relationships/hyperlink" Target="https://www.databahn.com/pages/turbo1000" TargetMode="External"/><Relationship Id="rId371" Type="http://schemas.openxmlformats.org/officeDocument/2006/relationships/hyperlink" Target="https://www.databahn.com/pages/turbo1000" TargetMode="External"/><Relationship Id="rId427" Type="http://schemas.openxmlformats.org/officeDocument/2006/relationships/hyperlink" Target="https://www.databahn.com/pages/turbo1000" TargetMode="External"/><Relationship Id="rId469" Type="http://schemas.openxmlformats.org/officeDocument/2006/relationships/hyperlink" Target="https://www.databahn.com/pages/turbo1000" TargetMode="External"/><Relationship Id="rId26" Type="http://schemas.openxmlformats.org/officeDocument/2006/relationships/hyperlink" Target="https://www.databahn.com/products/2020-fortune-1000-executive-contact-list" TargetMode="External"/><Relationship Id="rId231" Type="http://schemas.openxmlformats.org/officeDocument/2006/relationships/hyperlink" Target="https://www.databahn.com/products/2020-fortune-1000-executive-contact-list" TargetMode="External"/><Relationship Id="rId273" Type="http://schemas.openxmlformats.org/officeDocument/2006/relationships/hyperlink" Target="https://www.databahn.com/pages/turbo1000" TargetMode="External"/><Relationship Id="rId329" Type="http://schemas.openxmlformats.org/officeDocument/2006/relationships/hyperlink" Target="https://www.databahn.com/products/2020-fortune-1000-executive-contact-list" TargetMode="External"/><Relationship Id="rId480" Type="http://schemas.openxmlformats.org/officeDocument/2006/relationships/hyperlink" Target="https://www.databahn.com/pages/turbo1000" TargetMode="External"/><Relationship Id="rId68" Type="http://schemas.openxmlformats.org/officeDocument/2006/relationships/hyperlink" Target="https://www.databahn.com/pages/turbo1000" TargetMode="External"/><Relationship Id="rId133" Type="http://schemas.openxmlformats.org/officeDocument/2006/relationships/hyperlink" Target="https://www.databahn.com/pages/turbo1000" TargetMode="External"/><Relationship Id="rId175" Type="http://schemas.openxmlformats.org/officeDocument/2006/relationships/hyperlink" Target="https://www.databahn.com/pages/turbo1000" TargetMode="External"/><Relationship Id="rId340" Type="http://schemas.openxmlformats.org/officeDocument/2006/relationships/hyperlink" Target="https://www.databahn.com/pages/turbo1000" TargetMode="External"/><Relationship Id="rId200" Type="http://schemas.openxmlformats.org/officeDocument/2006/relationships/hyperlink" Target="https://www.databahn.com/products/2020-fortune-1000-executive-contact-list" TargetMode="External"/><Relationship Id="rId382" Type="http://schemas.openxmlformats.org/officeDocument/2006/relationships/hyperlink" Target="https://www.databahn.com/products/2020-fortune-1000-executive-contact-list" TargetMode="External"/><Relationship Id="rId438" Type="http://schemas.openxmlformats.org/officeDocument/2006/relationships/hyperlink" Target="https://www.databahn.com/products/2020-fortune-1000-executive-contact-list" TargetMode="External"/><Relationship Id="rId242" Type="http://schemas.openxmlformats.org/officeDocument/2006/relationships/hyperlink" Target="https://www.databahn.com/products/2020-fortune-1000-executive-contact-list" TargetMode="External"/><Relationship Id="rId284" Type="http://schemas.openxmlformats.org/officeDocument/2006/relationships/hyperlink" Target="https://www.databahn.com/pages/turbo1000" TargetMode="External"/><Relationship Id="rId491" Type="http://schemas.openxmlformats.org/officeDocument/2006/relationships/hyperlink" Target="https://www.databahn.com/products/2020-fortune-1000-executive-contact-list" TargetMode="External"/><Relationship Id="rId505" Type="http://schemas.openxmlformats.org/officeDocument/2006/relationships/hyperlink" Target="https://www.databahn.com/pages/turbo1000" TargetMode="External"/><Relationship Id="rId37" Type="http://schemas.openxmlformats.org/officeDocument/2006/relationships/hyperlink" Target="https://www.databahn.com/products/2020-fortune-1000-executive-contact-list" TargetMode="External"/><Relationship Id="rId79" Type="http://schemas.openxmlformats.org/officeDocument/2006/relationships/hyperlink" Target="https://www.databahn.com/pages/turbo1000" TargetMode="External"/><Relationship Id="rId102" Type="http://schemas.openxmlformats.org/officeDocument/2006/relationships/hyperlink" Target="https://www.databahn.com/pages/turbo1000" TargetMode="External"/><Relationship Id="rId144" Type="http://schemas.openxmlformats.org/officeDocument/2006/relationships/hyperlink" Target="https://www.databahn.com/products/2020-fortune-1000-executive-contact-list" TargetMode="External"/><Relationship Id="rId90" Type="http://schemas.openxmlformats.org/officeDocument/2006/relationships/hyperlink" Target="https://www.databahn.com/products/2020-fortune-1000-executive-contact-list" TargetMode="External"/><Relationship Id="rId186" Type="http://schemas.openxmlformats.org/officeDocument/2006/relationships/hyperlink" Target="https://www.databahn.com/products/2020-fortune-1000-executive-contact-list" TargetMode="External"/><Relationship Id="rId351" Type="http://schemas.openxmlformats.org/officeDocument/2006/relationships/hyperlink" Target="https://www.databahn.com/pages/turbo1000" TargetMode="External"/><Relationship Id="rId393" Type="http://schemas.openxmlformats.org/officeDocument/2006/relationships/hyperlink" Target="https://www.databahn.com/pages/turbo1000" TargetMode="External"/><Relationship Id="rId407" Type="http://schemas.openxmlformats.org/officeDocument/2006/relationships/hyperlink" Target="https://www.databahn.com/pages/turbo1000" TargetMode="External"/><Relationship Id="rId449" Type="http://schemas.openxmlformats.org/officeDocument/2006/relationships/hyperlink" Target="https://www.databahn.com/pages/turbo1000" TargetMode="External"/><Relationship Id="rId211" Type="http://schemas.openxmlformats.org/officeDocument/2006/relationships/hyperlink" Target="https://www.databahn.com/pages/turbo1000" TargetMode="External"/><Relationship Id="rId253" Type="http://schemas.openxmlformats.org/officeDocument/2006/relationships/hyperlink" Target="https://www.databahn.com/products/2020-fortune-1000-executive-contact-list" TargetMode="External"/><Relationship Id="rId295" Type="http://schemas.openxmlformats.org/officeDocument/2006/relationships/hyperlink" Target="https://www.databahn.com/products/2020-fortune-1000-executive-contact-list" TargetMode="External"/><Relationship Id="rId309" Type="http://schemas.openxmlformats.org/officeDocument/2006/relationships/hyperlink" Target="https://www.databahn.com/products/2020-fortune-1000-executive-contact-list" TargetMode="External"/><Relationship Id="rId460" Type="http://schemas.openxmlformats.org/officeDocument/2006/relationships/hyperlink" Target="https://www.databahn.com/pages/turbo1000" TargetMode="External"/><Relationship Id="rId516" Type="http://schemas.openxmlformats.org/officeDocument/2006/relationships/hyperlink" Target="https://www.databahn.com/pages/turbo1000" TargetMode="External"/><Relationship Id="rId48" Type="http://schemas.openxmlformats.org/officeDocument/2006/relationships/hyperlink" Target="https://www.databahn.com/products/2020-fortune-1000-executive-contact-list" TargetMode="External"/><Relationship Id="rId113" Type="http://schemas.openxmlformats.org/officeDocument/2006/relationships/hyperlink" Target="https://www.databahn.com/pages/turbo1000" TargetMode="External"/><Relationship Id="rId320" Type="http://schemas.openxmlformats.org/officeDocument/2006/relationships/hyperlink" Target="https://www.databahn.com/products/2020-fortune-1000-executive-contact-list" TargetMode="External"/><Relationship Id="rId155" Type="http://schemas.openxmlformats.org/officeDocument/2006/relationships/hyperlink" Target="https://www.databahn.com/products/2020-fortune-1000-executive-contact-list" TargetMode="External"/><Relationship Id="rId197" Type="http://schemas.openxmlformats.org/officeDocument/2006/relationships/hyperlink" Target="https://www.databahn.com/products/2020-fortune-1000-executive-contact-list" TargetMode="External"/><Relationship Id="rId362" Type="http://schemas.openxmlformats.org/officeDocument/2006/relationships/hyperlink" Target="https://www.databahn.com/pages/turbo1000" TargetMode="External"/><Relationship Id="rId418" Type="http://schemas.openxmlformats.org/officeDocument/2006/relationships/hyperlink" Target="https://www.databahn.com/pages/turbo1000" TargetMode="External"/><Relationship Id="rId222" Type="http://schemas.openxmlformats.org/officeDocument/2006/relationships/hyperlink" Target="https://www.databahn.com/pages/turbo1000" TargetMode="External"/><Relationship Id="rId264" Type="http://schemas.openxmlformats.org/officeDocument/2006/relationships/hyperlink" Target="https://www.databahn.com/pages/turbo1000" TargetMode="External"/><Relationship Id="rId471" Type="http://schemas.openxmlformats.org/officeDocument/2006/relationships/hyperlink" Target="https://www.databahn.com/pages/turbo1000" TargetMode="External"/><Relationship Id="rId17" Type="http://schemas.openxmlformats.org/officeDocument/2006/relationships/hyperlink" Target="https://www.databahn.com/pages/turbo1000" TargetMode="External"/><Relationship Id="rId59" Type="http://schemas.openxmlformats.org/officeDocument/2006/relationships/hyperlink" Target="https://www.databahn.com/products/2020-fortune-1000-executive-contact-list" TargetMode="External"/><Relationship Id="rId124" Type="http://schemas.openxmlformats.org/officeDocument/2006/relationships/hyperlink" Target="https://www.databahn.com/products/2020-fortune-1000-executive-contact-list" TargetMode="External"/><Relationship Id="rId527" Type="http://schemas.openxmlformats.org/officeDocument/2006/relationships/hyperlink" Target="https://www.databahn.com/products/2020-fortune-1000-executive-contact-list" TargetMode="External"/><Relationship Id="rId70" Type="http://schemas.openxmlformats.org/officeDocument/2006/relationships/hyperlink" Target="https://www.databahn.com/pages/turbo1000" TargetMode="External"/><Relationship Id="rId166" Type="http://schemas.openxmlformats.org/officeDocument/2006/relationships/hyperlink" Target="https://www.databahn.com/pages/turbo1000" TargetMode="External"/><Relationship Id="rId331" Type="http://schemas.openxmlformats.org/officeDocument/2006/relationships/hyperlink" Target="https://www.databahn.com/products/2020-fortune-1000-executive-contact-list" TargetMode="External"/><Relationship Id="rId373" Type="http://schemas.openxmlformats.org/officeDocument/2006/relationships/hyperlink" Target="https://www.databahn.com/products/2020-fortune-1000-executive-contact-list" TargetMode="External"/><Relationship Id="rId429" Type="http://schemas.openxmlformats.org/officeDocument/2006/relationships/hyperlink" Target="https://www.databahn.com/pages/turbo1000" TargetMode="External"/><Relationship Id="rId1" Type="http://schemas.openxmlformats.org/officeDocument/2006/relationships/hyperlink" Target="https://www.databahn.com/products/2020-fortune-1000-executive-contact-list" TargetMode="External"/><Relationship Id="rId233" Type="http://schemas.openxmlformats.org/officeDocument/2006/relationships/hyperlink" Target="https://www.databahn.com/products/2020-fortune-1000-executive-contact-list" TargetMode="External"/><Relationship Id="rId440" Type="http://schemas.openxmlformats.org/officeDocument/2006/relationships/hyperlink" Target="https://www.databahn.com/products/2020-fortune-1000-executive-contact-list" TargetMode="External"/><Relationship Id="rId28" Type="http://schemas.openxmlformats.org/officeDocument/2006/relationships/hyperlink" Target="https://www.databahn.com/products/2020-fortune-1000-executive-contact-list" TargetMode="External"/><Relationship Id="rId275" Type="http://schemas.openxmlformats.org/officeDocument/2006/relationships/hyperlink" Target="https://www.databahn.com/pages/turbo1000" TargetMode="External"/><Relationship Id="rId300" Type="http://schemas.openxmlformats.org/officeDocument/2006/relationships/hyperlink" Target="https://www.databahn.com/products/2020-fortune-1000-executive-contact-list" TargetMode="External"/><Relationship Id="rId482" Type="http://schemas.openxmlformats.org/officeDocument/2006/relationships/hyperlink" Target="https://www.databahn.com/pages/turbo1000" TargetMode="External"/><Relationship Id="rId81" Type="http://schemas.openxmlformats.org/officeDocument/2006/relationships/hyperlink" Target="https://www.databahn.com/products/2020-fortune-1000-executive-contact-list" TargetMode="External"/><Relationship Id="rId135" Type="http://schemas.openxmlformats.org/officeDocument/2006/relationships/hyperlink" Target="https://www.databahn.com/products/2020-fortune-1000-executive-contact-list" TargetMode="External"/><Relationship Id="rId177" Type="http://schemas.openxmlformats.org/officeDocument/2006/relationships/hyperlink" Target="https://www.databahn.com/products/2020-fortune-1000-executive-contact-list" TargetMode="External"/><Relationship Id="rId342" Type="http://schemas.openxmlformats.org/officeDocument/2006/relationships/hyperlink" Target="https://www.databahn.com/pages/turbo1000" TargetMode="External"/><Relationship Id="rId384" Type="http://schemas.openxmlformats.org/officeDocument/2006/relationships/hyperlink" Target="https://www.databahn.com/pages/turbo1000" TargetMode="External"/><Relationship Id="rId202" Type="http://schemas.openxmlformats.org/officeDocument/2006/relationships/hyperlink" Target="https://www.databahn.com/products/2020-fortune-1000-executive-contact-list" TargetMode="External"/><Relationship Id="rId244" Type="http://schemas.openxmlformats.org/officeDocument/2006/relationships/hyperlink" Target="https://www.databahn.com/pages/turbo1000" TargetMode="External"/><Relationship Id="rId39" Type="http://schemas.openxmlformats.org/officeDocument/2006/relationships/hyperlink" Target="https://www.databahn.com/pages/turbo1000" TargetMode="External"/><Relationship Id="rId286" Type="http://schemas.openxmlformats.org/officeDocument/2006/relationships/hyperlink" Target="https://www.databahn.com/products/2020-fortune-1000-executive-contact-list" TargetMode="External"/><Relationship Id="rId451" Type="http://schemas.openxmlformats.org/officeDocument/2006/relationships/hyperlink" Target="https://www.databahn.com/products/2020-fortune-1000-executive-contact-list" TargetMode="External"/><Relationship Id="rId493" Type="http://schemas.openxmlformats.org/officeDocument/2006/relationships/hyperlink" Target="https://www.databahn.com/pages/turbo1000" TargetMode="External"/><Relationship Id="rId507" Type="http://schemas.openxmlformats.org/officeDocument/2006/relationships/hyperlink" Target="https://www.databahn.com/products/2020-fortune-1000-executive-contact-list" TargetMode="External"/><Relationship Id="rId50" Type="http://schemas.openxmlformats.org/officeDocument/2006/relationships/hyperlink" Target="https://www.databahn.com/products/2020-fortune-1000-executive-contact-list" TargetMode="External"/><Relationship Id="rId104" Type="http://schemas.openxmlformats.org/officeDocument/2006/relationships/hyperlink" Target="https://www.databahn.com/products/2020-fortune-1000-executive-contact-list" TargetMode="External"/><Relationship Id="rId146" Type="http://schemas.openxmlformats.org/officeDocument/2006/relationships/hyperlink" Target="https://www.databahn.com/products/2020-fortune-1000-executive-contact-list" TargetMode="External"/><Relationship Id="rId188" Type="http://schemas.openxmlformats.org/officeDocument/2006/relationships/hyperlink" Target="https://www.databahn.com/pages/turbo1000" TargetMode="External"/><Relationship Id="rId311" Type="http://schemas.openxmlformats.org/officeDocument/2006/relationships/hyperlink" Target="https://www.databahn.com/pages/turbo1000" TargetMode="External"/><Relationship Id="rId353" Type="http://schemas.openxmlformats.org/officeDocument/2006/relationships/hyperlink" Target="https://www.databahn.com/pages/turbo1000" TargetMode="External"/><Relationship Id="rId395" Type="http://schemas.openxmlformats.org/officeDocument/2006/relationships/hyperlink" Target="https://www.databahn.com/pages/turbo1000" TargetMode="External"/><Relationship Id="rId409" Type="http://schemas.openxmlformats.org/officeDocument/2006/relationships/hyperlink" Target="https://www.databahn.com/pages/turbo1000" TargetMode="External"/><Relationship Id="rId92" Type="http://schemas.openxmlformats.org/officeDocument/2006/relationships/hyperlink" Target="https://www.databahn.com/pages/turbo1000" TargetMode="External"/><Relationship Id="rId213" Type="http://schemas.openxmlformats.org/officeDocument/2006/relationships/hyperlink" Target="https://www.databahn.com/products/2020-fortune-1000-executive-contact-list" TargetMode="External"/><Relationship Id="rId420" Type="http://schemas.openxmlformats.org/officeDocument/2006/relationships/hyperlink" Target="https://www.databahn.com/products/2020-fortune-1000-executive-contact-list" TargetMode="External"/><Relationship Id="rId255" Type="http://schemas.openxmlformats.org/officeDocument/2006/relationships/hyperlink" Target="https://www.databahn.com/pages/turbo1000" TargetMode="External"/><Relationship Id="rId297" Type="http://schemas.openxmlformats.org/officeDocument/2006/relationships/hyperlink" Target="https://www.databahn.com/products/2020-fortune-1000-executive-contact-list" TargetMode="External"/><Relationship Id="rId462" Type="http://schemas.openxmlformats.org/officeDocument/2006/relationships/hyperlink" Target="https://www.databahn.com/pages/turbo1000" TargetMode="External"/><Relationship Id="rId518" Type="http://schemas.openxmlformats.org/officeDocument/2006/relationships/hyperlink" Target="https://www.databahn.com/products/2020-fortune-1000-executive-contact-list" TargetMode="External"/><Relationship Id="rId115" Type="http://schemas.openxmlformats.org/officeDocument/2006/relationships/hyperlink" Target="https://www.databahn.com/pages/turbo1000" TargetMode="External"/><Relationship Id="rId157" Type="http://schemas.openxmlformats.org/officeDocument/2006/relationships/hyperlink" Target="https://www.databahn.com/pages/turbo1000" TargetMode="External"/><Relationship Id="rId322" Type="http://schemas.openxmlformats.org/officeDocument/2006/relationships/hyperlink" Target="https://www.databahn.com/products/2020-fortune-1000-executive-contact-list" TargetMode="External"/><Relationship Id="rId364" Type="http://schemas.openxmlformats.org/officeDocument/2006/relationships/hyperlink" Target="https://www.databahn.com/pages/turbo1000" TargetMode="External"/><Relationship Id="rId61" Type="http://schemas.openxmlformats.org/officeDocument/2006/relationships/hyperlink" Target="https://www.databahn.com/pages/turbo1000" TargetMode="External"/><Relationship Id="rId199" Type="http://schemas.openxmlformats.org/officeDocument/2006/relationships/hyperlink" Target="https://www.databahn.com/products/2020-fortune-1000-executive-contact-list" TargetMode="External"/><Relationship Id="rId19" Type="http://schemas.openxmlformats.org/officeDocument/2006/relationships/hyperlink" Target="https://www.databahn.com/pages/turbo1000" TargetMode="External"/><Relationship Id="rId224" Type="http://schemas.openxmlformats.org/officeDocument/2006/relationships/hyperlink" Target="https://www.databahn.com/pages/turbo1000" TargetMode="External"/><Relationship Id="rId266" Type="http://schemas.openxmlformats.org/officeDocument/2006/relationships/hyperlink" Target="https://www.databahn.com/pages/turbo1000" TargetMode="External"/><Relationship Id="rId431" Type="http://schemas.openxmlformats.org/officeDocument/2006/relationships/hyperlink" Target="https://www.databahn.com/products/2020-fortune-1000-executive-contact-list" TargetMode="External"/><Relationship Id="rId473" Type="http://schemas.openxmlformats.org/officeDocument/2006/relationships/hyperlink" Target="https://www.databahn.com/pages/turbo1000" TargetMode="External"/><Relationship Id="rId529" Type="http://schemas.openxmlformats.org/officeDocument/2006/relationships/hyperlink" Target="https://www.databahn.com/products/2020-fortune-1000-executive-contact-list" TargetMode="External"/><Relationship Id="rId30" Type="http://schemas.openxmlformats.org/officeDocument/2006/relationships/hyperlink" Target="https://www.databahn.com/pages/turbo1000" TargetMode="External"/><Relationship Id="rId126" Type="http://schemas.openxmlformats.org/officeDocument/2006/relationships/hyperlink" Target="https://www.databahn.com/pages/turbo1000" TargetMode="External"/><Relationship Id="rId168" Type="http://schemas.openxmlformats.org/officeDocument/2006/relationships/hyperlink" Target="https://www.databahn.com/pages/turbo1000" TargetMode="External"/><Relationship Id="rId333" Type="http://schemas.openxmlformats.org/officeDocument/2006/relationships/hyperlink" Target="https://www.databahn.com/pages/turbo1000" TargetMode="External"/><Relationship Id="rId72" Type="http://schemas.openxmlformats.org/officeDocument/2006/relationships/hyperlink" Target="https://www.databahn.com/pages/turbo1000" TargetMode="External"/><Relationship Id="rId375" Type="http://schemas.openxmlformats.org/officeDocument/2006/relationships/hyperlink" Target="https://www.databahn.com/products/2020-fortune-1000-executive-contact-list" TargetMode="External"/><Relationship Id="rId3" Type="http://schemas.openxmlformats.org/officeDocument/2006/relationships/hyperlink" Target="https://www.databahn.com/products/2020-fortune-1000-executive-contact-list" TargetMode="External"/><Relationship Id="rId235" Type="http://schemas.openxmlformats.org/officeDocument/2006/relationships/hyperlink" Target="https://www.databahn.com/products/2020-fortune-1000-executive-contact-list" TargetMode="External"/><Relationship Id="rId277" Type="http://schemas.openxmlformats.org/officeDocument/2006/relationships/hyperlink" Target="https://www.databahn.com/products/2020-fortune-1000-executive-contact-list" TargetMode="External"/><Relationship Id="rId400" Type="http://schemas.openxmlformats.org/officeDocument/2006/relationships/hyperlink" Target="https://www.databahn.com/pages/turbo1000" TargetMode="External"/><Relationship Id="rId442" Type="http://schemas.openxmlformats.org/officeDocument/2006/relationships/hyperlink" Target="https://www.databahn.com/products/2020-fortune-1000-executive-contact-list" TargetMode="External"/><Relationship Id="rId484" Type="http://schemas.openxmlformats.org/officeDocument/2006/relationships/hyperlink" Target="https://www.databahn.com/products/2020-fortune-1000-executive-contact-list" TargetMode="External"/><Relationship Id="rId137" Type="http://schemas.openxmlformats.org/officeDocument/2006/relationships/hyperlink" Target="https://www.databahn.com/products/2020-fortune-1000-executive-contact-list" TargetMode="External"/><Relationship Id="rId302" Type="http://schemas.openxmlformats.org/officeDocument/2006/relationships/hyperlink" Target="https://www.databahn.com/products/2020-fortune-1000-executive-contact-list" TargetMode="External"/><Relationship Id="rId344" Type="http://schemas.openxmlformats.org/officeDocument/2006/relationships/hyperlink" Target="https://www.databahn.com/products/2020-fortune-1000-executive-contact-list" TargetMode="External"/><Relationship Id="rId41" Type="http://schemas.openxmlformats.org/officeDocument/2006/relationships/hyperlink" Target="https://www.databahn.com/products/2020-fortune-1000-executive-contact-list" TargetMode="External"/><Relationship Id="rId83" Type="http://schemas.openxmlformats.org/officeDocument/2006/relationships/hyperlink" Target="https://www.databahn.com/pages/turbo1000" TargetMode="External"/><Relationship Id="rId179" Type="http://schemas.openxmlformats.org/officeDocument/2006/relationships/hyperlink" Target="https://www.databahn.com/pages/turbo1000" TargetMode="External"/><Relationship Id="rId386" Type="http://schemas.openxmlformats.org/officeDocument/2006/relationships/hyperlink" Target="https://www.databahn.com/products/2020-fortune-1000-executive-contact-list" TargetMode="External"/><Relationship Id="rId190" Type="http://schemas.openxmlformats.org/officeDocument/2006/relationships/hyperlink" Target="https://www.databahn.com/pages/turbo1000" TargetMode="External"/><Relationship Id="rId204" Type="http://schemas.openxmlformats.org/officeDocument/2006/relationships/hyperlink" Target="https://www.databahn.com/products/2020-fortune-1000-executive-contact-list" TargetMode="External"/><Relationship Id="rId246" Type="http://schemas.openxmlformats.org/officeDocument/2006/relationships/hyperlink" Target="https://www.databahn.com/pages/turbo1000" TargetMode="External"/><Relationship Id="rId288" Type="http://schemas.openxmlformats.org/officeDocument/2006/relationships/hyperlink" Target="https://www.databahn.com/pages/turbo1000" TargetMode="External"/><Relationship Id="rId411" Type="http://schemas.openxmlformats.org/officeDocument/2006/relationships/hyperlink" Target="https://www.databahn.com/pages/turbo1000" TargetMode="External"/><Relationship Id="rId453" Type="http://schemas.openxmlformats.org/officeDocument/2006/relationships/hyperlink" Target="https://www.databahn.com/pages/turbo1000" TargetMode="External"/><Relationship Id="rId509" Type="http://schemas.openxmlformats.org/officeDocument/2006/relationships/hyperlink" Target="https://www.databahn.com/pages/turbo1000" TargetMode="External"/><Relationship Id="rId106" Type="http://schemas.openxmlformats.org/officeDocument/2006/relationships/hyperlink" Target="https://www.databahn.com/pages/turbo1000" TargetMode="External"/><Relationship Id="rId313" Type="http://schemas.openxmlformats.org/officeDocument/2006/relationships/hyperlink" Target="https://www.databahn.com/products/2020-fortune-1000-executive-contact-list" TargetMode="External"/><Relationship Id="rId495" Type="http://schemas.openxmlformats.org/officeDocument/2006/relationships/hyperlink" Target="https://www.databahn.com/pages/turbo1000" TargetMode="External"/><Relationship Id="rId10" Type="http://schemas.openxmlformats.org/officeDocument/2006/relationships/hyperlink" Target="https://www.databahn.com/products/2020-fortune-1000-executive-contact-list" TargetMode="External"/><Relationship Id="rId52" Type="http://schemas.openxmlformats.org/officeDocument/2006/relationships/hyperlink" Target="https://www.databahn.com/pages/turbo1000" TargetMode="External"/><Relationship Id="rId94" Type="http://schemas.openxmlformats.org/officeDocument/2006/relationships/hyperlink" Target="https://www.databahn.com/pages/turbo1000" TargetMode="External"/><Relationship Id="rId148" Type="http://schemas.openxmlformats.org/officeDocument/2006/relationships/hyperlink" Target="https://www.databahn.com/products/2020-fortune-1000-executive-contact-list" TargetMode="External"/><Relationship Id="rId355" Type="http://schemas.openxmlformats.org/officeDocument/2006/relationships/hyperlink" Target="https://www.databahn.com/pages/turbo1000" TargetMode="External"/><Relationship Id="rId397" Type="http://schemas.openxmlformats.org/officeDocument/2006/relationships/hyperlink" Target="https://www.databahn.com/products/2020-fortune-1000-executive-contact-list" TargetMode="External"/><Relationship Id="rId520" Type="http://schemas.openxmlformats.org/officeDocument/2006/relationships/hyperlink" Target="https://www.databahn.com/pages/turbo1000" TargetMode="External"/><Relationship Id="rId215" Type="http://schemas.openxmlformats.org/officeDocument/2006/relationships/hyperlink" Target="https://www.databahn.com/pages/turbo1000" TargetMode="External"/><Relationship Id="rId257" Type="http://schemas.openxmlformats.org/officeDocument/2006/relationships/hyperlink" Target="https://www.databahn.com/pages/turbo1000" TargetMode="External"/><Relationship Id="rId422" Type="http://schemas.openxmlformats.org/officeDocument/2006/relationships/hyperlink" Target="https://www.databahn.com/pages/turbo1000" TargetMode="External"/><Relationship Id="rId464" Type="http://schemas.openxmlformats.org/officeDocument/2006/relationships/hyperlink" Target="https://www.databahn.com/pages/turbo1000" TargetMode="External"/><Relationship Id="rId299" Type="http://schemas.openxmlformats.org/officeDocument/2006/relationships/hyperlink" Target="https://www.databahn.com/products/2020-fortune-1000-executive-contact-list" TargetMode="External"/><Relationship Id="rId63" Type="http://schemas.openxmlformats.org/officeDocument/2006/relationships/hyperlink" Target="https://www.databahn.com/pages/turbo1000" TargetMode="External"/><Relationship Id="rId159" Type="http://schemas.openxmlformats.org/officeDocument/2006/relationships/hyperlink" Target="https://www.databahn.com/pages/turbo1000" TargetMode="External"/><Relationship Id="rId366" Type="http://schemas.openxmlformats.org/officeDocument/2006/relationships/hyperlink" Target="https://www.databahn.com/pages/turbo1000" TargetMode="External"/><Relationship Id="rId226" Type="http://schemas.openxmlformats.org/officeDocument/2006/relationships/hyperlink" Target="https://www.databahn.com/products/2020-fortune-1000-executive-contact-list" TargetMode="External"/><Relationship Id="rId433" Type="http://schemas.openxmlformats.org/officeDocument/2006/relationships/hyperlink" Target="https://www.databahn.com/products/2020-fortune-1000-executive-contact-list" TargetMode="External"/><Relationship Id="rId74" Type="http://schemas.openxmlformats.org/officeDocument/2006/relationships/hyperlink" Target="https://www.databahn.com/products/2020-fortune-1000-executive-contact-list" TargetMode="External"/><Relationship Id="rId377" Type="http://schemas.openxmlformats.org/officeDocument/2006/relationships/hyperlink" Target="https://www.databahn.com/pages/turbo1000" TargetMode="External"/><Relationship Id="rId500" Type="http://schemas.openxmlformats.org/officeDocument/2006/relationships/hyperlink" Target="https://www.databahn.com/products/2020-fortune-1000-executive-contact-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01"/>
  <sheetViews>
    <sheetView tabSelected="1" zoomScale="75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0" sqref="H10"/>
    </sheetView>
  </sheetViews>
  <sheetFormatPr defaultColWidth="21" defaultRowHeight="15.5" x14ac:dyDescent="0.35"/>
  <cols>
    <col min="1" max="1" width="5.5" style="11" customWidth="1"/>
    <col min="2" max="2" width="32" style="11" customWidth="1"/>
    <col min="3" max="4" width="15.83203125" style="11" customWidth="1"/>
    <col min="5" max="5" width="15.6640625" style="11" bestFit="1" customWidth="1"/>
    <col min="6" max="6" width="13.1640625" style="11" bestFit="1" customWidth="1"/>
    <col min="7" max="8" width="15.83203125" style="13" customWidth="1"/>
    <col min="9" max="9" width="15.6640625" style="14" customWidth="1"/>
    <col min="10" max="10" width="15.6640625" style="15" customWidth="1"/>
    <col min="11" max="11" width="15.6640625" style="34" customWidth="1"/>
    <col min="12" max="15" width="15.6640625" style="15" customWidth="1"/>
    <col min="16" max="16" width="15.6640625" style="19" customWidth="1"/>
    <col min="17" max="17" width="15.6640625" style="17" customWidth="1"/>
    <col min="18" max="18" width="15.6640625" style="26" customWidth="1"/>
    <col min="19" max="19" width="15.6640625" style="13" customWidth="1"/>
    <col min="20" max="23" width="15.83203125" style="17" customWidth="1"/>
    <col min="24" max="26" width="15.6640625" style="16" customWidth="1"/>
    <col min="27" max="28" width="15.6640625" style="17" customWidth="1"/>
    <col min="29" max="29" width="15.6640625" style="39" customWidth="1"/>
    <col min="30" max="32" width="15.6640625" style="19" customWidth="1"/>
    <col min="33" max="34" width="15.6640625" style="17" customWidth="1"/>
    <col min="35" max="36" width="15.6640625" style="19" customWidth="1"/>
    <col min="37" max="37" width="15.6640625" style="18" customWidth="1"/>
    <col min="38" max="39" width="15.6640625" style="19" customWidth="1"/>
    <col min="40" max="40" width="15.6640625" style="22" customWidth="1"/>
    <col min="41" max="41" width="15.6640625" style="19" customWidth="1"/>
    <col min="42" max="42" width="21" style="37"/>
    <col min="43" max="16384" width="21" style="1"/>
  </cols>
  <sheetData>
    <row r="1" spans="1:42" s="9" customFormat="1" ht="50.25" customHeight="1" x14ac:dyDescent="0.35">
      <c r="A1" s="2" t="s">
        <v>91</v>
      </c>
      <c r="B1" s="2" t="s">
        <v>63</v>
      </c>
      <c r="C1" s="2" t="s">
        <v>95</v>
      </c>
      <c r="D1" s="2" t="s">
        <v>94</v>
      </c>
      <c r="E1" s="2" t="s">
        <v>64</v>
      </c>
      <c r="F1" s="2" t="s">
        <v>65</v>
      </c>
      <c r="G1" s="3" t="s">
        <v>92</v>
      </c>
      <c r="H1" s="4" t="s">
        <v>93</v>
      </c>
      <c r="I1" s="5" t="s">
        <v>96</v>
      </c>
      <c r="J1" s="6" t="s">
        <v>113</v>
      </c>
      <c r="K1" s="47" t="s">
        <v>120</v>
      </c>
      <c r="L1" s="48" t="s">
        <v>131</v>
      </c>
      <c r="M1" s="6" t="s">
        <v>132</v>
      </c>
      <c r="N1" s="6" t="s">
        <v>1643</v>
      </c>
      <c r="O1" s="6" t="s">
        <v>1646</v>
      </c>
      <c r="P1" s="48" t="s">
        <v>137</v>
      </c>
      <c r="Q1" s="8" t="s">
        <v>138</v>
      </c>
      <c r="R1" s="24" t="s">
        <v>134</v>
      </c>
      <c r="S1" s="8" t="s">
        <v>133</v>
      </c>
      <c r="T1" s="8" t="s">
        <v>1640</v>
      </c>
      <c r="U1" s="8" t="s">
        <v>1641</v>
      </c>
      <c r="V1" s="8" t="s">
        <v>1642</v>
      </c>
      <c r="W1" s="8" t="s">
        <v>1650</v>
      </c>
      <c r="X1" s="7" t="s">
        <v>98</v>
      </c>
      <c r="Y1" s="7" t="s">
        <v>97</v>
      </c>
      <c r="Z1" s="7" t="s">
        <v>1648</v>
      </c>
      <c r="AA1" s="49" t="s">
        <v>114</v>
      </c>
      <c r="AB1" s="8" t="s">
        <v>115</v>
      </c>
      <c r="AC1" s="50" t="s">
        <v>1639</v>
      </c>
      <c r="AD1" s="6" t="s">
        <v>129</v>
      </c>
      <c r="AE1" s="6" t="s">
        <v>130</v>
      </c>
      <c r="AF1" s="6" t="s">
        <v>1647</v>
      </c>
      <c r="AG1" s="8" t="s">
        <v>135</v>
      </c>
      <c r="AH1" s="8" t="s">
        <v>136</v>
      </c>
      <c r="AI1" s="6" t="s">
        <v>112</v>
      </c>
      <c r="AJ1" s="6" t="s">
        <v>111</v>
      </c>
      <c r="AK1" s="10" t="s">
        <v>119</v>
      </c>
      <c r="AL1" s="6" t="s">
        <v>126</v>
      </c>
      <c r="AM1" s="6" t="s">
        <v>125</v>
      </c>
      <c r="AN1" s="21" t="s">
        <v>127</v>
      </c>
      <c r="AO1" s="6" t="s">
        <v>128</v>
      </c>
      <c r="AP1" s="40" t="s">
        <v>116</v>
      </c>
    </row>
    <row r="2" spans="1:42" ht="17.25" customHeight="1" x14ac:dyDescent="0.35">
      <c r="A2" s="11">
        <v>1</v>
      </c>
      <c r="B2" s="12" t="s">
        <v>241</v>
      </c>
      <c r="C2" s="11" t="s">
        <v>0</v>
      </c>
      <c r="D2" s="11" t="s">
        <v>242</v>
      </c>
      <c r="E2" s="11" t="s">
        <v>66</v>
      </c>
      <c r="F2" s="11" t="s">
        <v>243</v>
      </c>
      <c r="G2" s="13">
        <v>523964</v>
      </c>
      <c r="H2" s="13">
        <v>514405</v>
      </c>
      <c r="I2" s="14">
        <v>43944</v>
      </c>
      <c r="J2" s="15">
        <v>8.8000000000000007</v>
      </c>
      <c r="K2" s="34" t="s">
        <v>121</v>
      </c>
      <c r="L2" s="15">
        <v>27</v>
      </c>
      <c r="M2" s="15">
        <v>0.7</v>
      </c>
      <c r="N2" s="15" t="s">
        <v>1644</v>
      </c>
      <c r="O2" s="15" t="s">
        <v>1644</v>
      </c>
      <c r="P2" s="19">
        <v>22.1</v>
      </c>
      <c r="Q2" s="17">
        <v>983</v>
      </c>
      <c r="R2" s="26">
        <v>22</v>
      </c>
      <c r="S2" s="13">
        <v>500</v>
      </c>
      <c r="T2" s="43"/>
      <c r="U2" s="43"/>
      <c r="V2" s="43"/>
      <c r="W2" s="46" t="e">
        <v>#DIV/0!</v>
      </c>
      <c r="X2" s="16">
        <v>43910</v>
      </c>
      <c r="Y2" s="16">
        <v>43861</v>
      </c>
      <c r="AA2" s="17">
        <v>523964</v>
      </c>
      <c r="AB2" s="17">
        <v>514405</v>
      </c>
      <c r="AC2" s="39">
        <v>1.8582634305654107E-2</v>
      </c>
      <c r="AD2" s="19">
        <v>5.19</v>
      </c>
      <c r="AE2" s="19">
        <v>2.2599999999999998</v>
      </c>
      <c r="AF2" s="18">
        <v>1.2964601769911508</v>
      </c>
      <c r="AG2" s="17">
        <v>31073</v>
      </c>
      <c r="AH2" s="17">
        <v>236495</v>
      </c>
      <c r="AI2" s="19">
        <v>144.15</v>
      </c>
      <c r="AJ2" s="19">
        <v>116.89</v>
      </c>
      <c r="AK2" s="18">
        <v>0.23321071092480114</v>
      </c>
      <c r="AL2" s="19">
        <v>102</v>
      </c>
      <c r="AM2" s="19">
        <v>153.66</v>
      </c>
      <c r="AN2" s="22">
        <v>1.7000000000000001E-2</v>
      </c>
      <c r="AO2" s="19">
        <v>26.9</v>
      </c>
    </row>
    <row r="3" spans="1:42" ht="17.25" customHeight="1" x14ac:dyDescent="0.35">
      <c r="A3" s="11">
        <v>2</v>
      </c>
      <c r="B3" s="12" t="s">
        <v>244</v>
      </c>
      <c r="C3" s="11" t="s">
        <v>245</v>
      </c>
      <c r="D3" s="11" t="s">
        <v>246</v>
      </c>
      <c r="E3" s="11" t="s">
        <v>66</v>
      </c>
      <c r="F3" s="11" t="s">
        <v>247</v>
      </c>
      <c r="G3" s="13">
        <v>280522</v>
      </c>
      <c r="H3" s="13">
        <v>232887</v>
      </c>
      <c r="I3" s="14">
        <v>43937</v>
      </c>
      <c r="J3" s="15">
        <v>0.2</v>
      </c>
      <c r="K3" s="34" t="s">
        <v>121</v>
      </c>
      <c r="L3" s="15">
        <v>25.5</v>
      </c>
      <c r="M3" s="15">
        <v>0</v>
      </c>
      <c r="N3" s="15" t="s">
        <v>1644</v>
      </c>
      <c r="O3" s="15" t="s">
        <v>1644</v>
      </c>
      <c r="P3" s="19">
        <v>1.681</v>
      </c>
      <c r="Q3" s="17">
        <v>58</v>
      </c>
      <c r="R3" s="26">
        <v>28</v>
      </c>
      <c r="S3" s="13">
        <v>951</v>
      </c>
      <c r="T3" s="43">
        <v>63.3</v>
      </c>
      <c r="U3" s="43">
        <v>4</v>
      </c>
      <c r="V3" s="43">
        <v>6</v>
      </c>
      <c r="W3" s="46">
        <v>0.4</v>
      </c>
      <c r="X3" s="16">
        <v>44230</v>
      </c>
      <c r="Y3" s="16">
        <v>44196</v>
      </c>
      <c r="Z3" s="16" t="s">
        <v>1649</v>
      </c>
      <c r="AA3" s="17">
        <v>386064</v>
      </c>
      <c r="AB3" s="17">
        <v>280522</v>
      </c>
      <c r="AC3" s="39">
        <v>0.37623430604373276</v>
      </c>
      <c r="AD3" s="19">
        <v>41.83</v>
      </c>
      <c r="AE3" s="19">
        <v>23.01</v>
      </c>
      <c r="AF3" s="18">
        <v>0.81790525858322449</v>
      </c>
      <c r="AG3" s="17">
        <v>15017</v>
      </c>
      <c r="AH3" s="17">
        <v>321195</v>
      </c>
      <c r="AI3" s="19">
        <v>3256.93</v>
      </c>
      <c r="AJ3" s="19">
        <v>1847.84</v>
      </c>
      <c r="AK3" s="18">
        <v>0.76256061130833841</v>
      </c>
      <c r="AL3" s="19">
        <v>1626</v>
      </c>
      <c r="AM3" s="19">
        <v>3552</v>
      </c>
      <c r="AO3" s="19">
        <v>70.569999999999993</v>
      </c>
    </row>
    <row r="4" spans="1:42" ht="17.25" customHeight="1" x14ac:dyDescent="0.35">
      <c r="A4" s="11">
        <v>3</v>
      </c>
      <c r="B4" s="12" t="s">
        <v>139</v>
      </c>
      <c r="C4" s="11" t="s">
        <v>140</v>
      </c>
      <c r="D4" s="11" t="s">
        <v>141</v>
      </c>
      <c r="E4" s="11" t="s">
        <v>66</v>
      </c>
      <c r="F4" s="11" t="s">
        <v>142</v>
      </c>
      <c r="G4" s="13">
        <v>264938</v>
      </c>
      <c r="H4" s="13">
        <v>290212</v>
      </c>
      <c r="I4" s="14">
        <v>44232</v>
      </c>
      <c r="J4" s="15">
        <v>9.4</v>
      </c>
      <c r="K4" s="34" t="s">
        <v>122</v>
      </c>
      <c r="L4" s="15">
        <v>41.5</v>
      </c>
      <c r="M4" s="15">
        <v>1.2</v>
      </c>
      <c r="N4" s="15" t="s">
        <v>1644</v>
      </c>
      <c r="O4" s="15" t="s">
        <v>1644</v>
      </c>
      <c r="P4" s="19">
        <v>15.69</v>
      </c>
      <c r="Q4" s="17">
        <v>86</v>
      </c>
      <c r="R4" s="26">
        <v>183.23500000000001</v>
      </c>
      <c r="S4" s="13">
        <v>675.31100000000004</v>
      </c>
      <c r="T4" s="43">
        <v>65.8</v>
      </c>
      <c r="U4" s="43">
        <v>3</v>
      </c>
      <c r="V4" s="43">
        <v>7</v>
      </c>
      <c r="W4" s="46">
        <v>0.3</v>
      </c>
      <c r="X4" s="45">
        <v>44251</v>
      </c>
      <c r="Y4" s="16">
        <v>44196</v>
      </c>
      <c r="Z4" s="16" t="s">
        <v>1649</v>
      </c>
      <c r="AA4" s="17">
        <v>181502</v>
      </c>
      <c r="AB4" s="17">
        <v>255583</v>
      </c>
      <c r="AC4" s="39">
        <v>-0.28985104643110066</v>
      </c>
      <c r="AD4" s="19">
        <v>-5.25</v>
      </c>
      <c r="AE4" s="19">
        <v>3.36</v>
      </c>
      <c r="AF4" s="18">
        <v>-2.5625</v>
      </c>
      <c r="AG4" s="17">
        <v>0</v>
      </c>
      <c r="AH4" s="17">
        <v>332750</v>
      </c>
      <c r="AI4" s="19">
        <v>40.53</v>
      </c>
      <c r="AJ4" s="19">
        <v>63.54</v>
      </c>
      <c r="AK4" s="18">
        <v>-0.36213408876298392</v>
      </c>
      <c r="AL4" s="19">
        <v>30.11</v>
      </c>
      <c r="AM4" s="19">
        <v>61.61</v>
      </c>
      <c r="AN4" s="22">
        <v>5.7099999999999998E-2</v>
      </c>
    </row>
    <row r="5" spans="1:42" ht="17.25" customHeight="1" x14ac:dyDescent="0.35">
      <c r="A5" s="11">
        <v>4</v>
      </c>
      <c r="B5" s="12" t="s">
        <v>248</v>
      </c>
      <c r="C5" s="11" t="s">
        <v>2</v>
      </c>
      <c r="D5" s="11" t="s">
        <v>249</v>
      </c>
      <c r="E5" s="11" t="s">
        <v>66</v>
      </c>
      <c r="F5" s="11" t="s">
        <v>250</v>
      </c>
      <c r="G5" s="13">
        <v>260174</v>
      </c>
      <c r="H5" s="13">
        <v>265595</v>
      </c>
      <c r="I5" s="14">
        <v>44201</v>
      </c>
      <c r="J5" s="15">
        <v>26.25</v>
      </c>
      <c r="K5" s="34" t="s">
        <v>121</v>
      </c>
      <c r="L5" s="15">
        <v>18.5</v>
      </c>
      <c r="M5" s="15">
        <v>3.38</v>
      </c>
      <c r="N5" s="15" t="s">
        <v>1644</v>
      </c>
      <c r="O5" s="15" t="s">
        <v>1644</v>
      </c>
      <c r="P5" s="19">
        <v>14.8</v>
      </c>
      <c r="Q5" s="17">
        <v>256</v>
      </c>
      <c r="R5" s="26">
        <v>57.78</v>
      </c>
      <c r="S5" s="13">
        <v>578.15</v>
      </c>
      <c r="T5" s="17">
        <v>54.8</v>
      </c>
      <c r="U5" s="17">
        <v>3</v>
      </c>
      <c r="V5" s="17">
        <v>8</v>
      </c>
      <c r="W5" s="46">
        <v>0.27272727272727271</v>
      </c>
      <c r="X5" s="16">
        <v>44134</v>
      </c>
      <c r="Y5" s="16">
        <v>44100</v>
      </c>
      <c r="AA5" s="17">
        <v>274515</v>
      </c>
      <c r="AB5" s="17">
        <v>260174</v>
      </c>
      <c r="AC5" s="39">
        <v>5.5120803769784836E-2</v>
      </c>
      <c r="AD5" s="19">
        <v>3.28</v>
      </c>
      <c r="AE5" s="19">
        <v>2.97</v>
      </c>
      <c r="AF5" s="18">
        <v>0.10437710437710424</v>
      </c>
      <c r="AG5" s="17">
        <v>0</v>
      </c>
      <c r="AH5" s="17">
        <v>323888</v>
      </c>
      <c r="AI5" s="19">
        <v>132.49</v>
      </c>
      <c r="AJ5" s="19">
        <v>72.680000000000007</v>
      </c>
      <c r="AK5" s="18">
        <v>0.8229223995597138</v>
      </c>
      <c r="AL5" s="19">
        <v>53.15</v>
      </c>
      <c r="AM5" s="19">
        <v>145.09</v>
      </c>
      <c r="AN5" s="22">
        <v>6.7999999999999996E-3</v>
      </c>
      <c r="AO5" s="19">
        <v>31.56</v>
      </c>
    </row>
    <row r="6" spans="1:42" ht="17.25" customHeight="1" x14ac:dyDescent="0.35">
      <c r="A6" s="11">
        <v>5</v>
      </c>
      <c r="B6" s="12" t="s">
        <v>337</v>
      </c>
      <c r="C6" s="11" t="s">
        <v>297</v>
      </c>
      <c r="D6" s="11" t="s">
        <v>338</v>
      </c>
      <c r="E6" s="11" t="s">
        <v>66</v>
      </c>
      <c r="F6" s="11" t="s">
        <v>339</v>
      </c>
      <c r="G6" s="13">
        <v>256776</v>
      </c>
      <c r="H6" s="13">
        <v>194579</v>
      </c>
      <c r="I6" s="14">
        <v>43924</v>
      </c>
      <c r="J6" s="15">
        <v>9.6</v>
      </c>
      <c r="K6" s="34" t="s">
        <v>121</v>
      </c>
      <c r="L6" s="15">
        <v>31.3</v>
      </c>
      <c r="M6" s="15">
        <v>2.2000000000000002</v>
      </c>
      <c r="N6" s="15" t="s">
        <v>1644</v>
      </c>
      <c r="O6" s="15" t="s">
        <v>1645</v>
      </c>
      <c r="P6" s="19">
        <v>36.4</v>
      </c>
      <c r="Q6" s="17">
        <v>790</v>
      </c>
      <c r="R6" s="26">
        <v>46.1</v>
      </c>
      <c r="S6" s="13">
        <v>585</v>
      </c>
      <c r="T6" s="43">
        <v>63</v>
      </c>
      <c r="U6" s="43">
        <v>3</v>
      </c>
      <c r="V6" s="43">
        <v>9</v>
      </c>
      <c r="W6" s="46">
        <v>0.25</v>
      </c>
      <c r="X6" s="16">
        <v>44243</v>
      </c>
      <c r="Y6" s="16">
        <v>44196</v>
      </c>
      <c r="Z6" s="16" t="s">
        <v>1649</v>
      </c>
      <c r="AA6" s="17">
        <v>268706</v>
      </c>
      <c r="AB6" s="17">
        <v>256776</v>
      </c>
      <c r="AC6" s="39">
        <v>4.6460728416986008E-2</v>
      </c>
      <c r="AD6" s="19">
        <v>5.47</v>
      </c>
      <c r="AE6" s="19">
        <v>5.08</v>
      </c>
      <c r="AF6" s="18">
        <v>7.677165354330702E-2</v>
      </c>
      <c r="AG6" s="17">
        <v>79552</v>
      </c>
      <c r="AH6" s="17">
        <v>230715</v>
      </c>
      <c r="AI6" s="19">
        <v>67.849999999999994</v>
      </c>
      <c r="AJ6" s="19">
        <v>71.52</v>
      </c>
      <c r="AK6" s="18">
        <v>-5.1314317673378101E-2</v>
      </c>
      <c r="AL6" s="19">
        <v>52.04</v>
      </c>
      <c r="AM6" s="19">
        <v>77.23</v>
      </c>
      <c r="AN6" s="22">
        <v>2.7900000000000001E-2</v>
      </c>
      <c r="AO6" s="19">
        <v>13.13</v>
      </c>
    </row>
    <row r="7" spans="1:42" ht="17.25" customHeight="1" x14ac:dyDescent="0.35">
      <c r="A7" s="11">
        <v>6</v>
      </c>
      <c r="B7" s="12" t="s">
        <v>431</v>
      </c>
      <c r="C7" s="11" t="s">
        <v>265</v>
      </c>
      <c r="D7" s="11" t="s">
        <v>432</v>
      </c>
      <c r="E7" s="11" t="s">
        <v>66</v>
      </c>
      <c r="F7" s="11" t="s">
        <v>433</v>
      </c>
      <c r="G7" s="13">
        <v>254616</v>
      </c>
      <c r="H7" s="13">
        <v>247837</v>
      </c>
      <c r="I7" s="14">
        <v>43903</v>
      </c>
      <c r="J7" s="15">
        <v>3.1</v>
      </c>
      <c r="K7" s="34" t="s">
        <v>123</v>
      </c>
      <c r="L7" s="15">
        <v>48.6</v>
      </c>
      <c r="M7" s="15">
        <v>0.4</v>
      </c>
      <c r="N7" s="15" t="s">
        <v>1644</v>
      </c>
      <c r="O7" s="15" t="s">
        <v>1644</v>
      </c>
      <c r="P7" s="19">
        <v>0.37477300000000002</v>
      </c>
      <c r="Q7" s="17">
        <v>5.7</v>
      </c>
      <c r="R7" s="26">
        <v>65.739999999999995</v>
      </c>
      <c r="S7" s="13">
        <v>6.7</v>
      </c>
      <c r="W7" s="46" t="e">
        <v>#DIV/0!</v>
      </c>
      <c r="X7" s="16">
        <v>44256</v>
      </c>
      <c r="Y7" s="16">
        <v>44196</v>
      </c>
      <c r="Z7" s="16" t="s">
        <v>1649</v>
      </c>
      <c r="AA7" s="17">
        <v>245510</v>
      </c>
      <c r="AB7" s="17">
        <v>254616</v>
      </c>
      <c r="AC7" s="39">
        <v>-3.576365978571653E-2</v>
      </c>
      <c r="AD7" s="19">
        <v>26668</v>
      </c>
      <c r="AE7" s="19">
        <v>49828</v>
      </c>
      <c r="AF7" s="18">
        <v>-0.4647989082443606</v>
      </c>
      <c r="AG7" s="17">
        <v>73734</v>
      </c>
      <c r="AH7" s="17">
        <v>873729</v>
      </c>
      <c r="AI7" s="19">
        <v>347815</v>
      </c>
      <c r="AJ7" s="19">
        <v>339590</v>
      </c>
      <c r="AK7" s="18">
        <v>2.4220383403516003E-2</v>
      </c>
      <c r="AL7" s="19">
        <v>239440</v>
      </c>
      <c r="AM7" s="19">
        <v>391852.5</v>
      </c>
      <c r="AO7" s="19">
        <v>14.57</v>
      </c>
    </row>
    <row r="8" spans="1:42" ht="17.25" customHeight="1" x14ac:dyDescent="0.35">
      <c r="A8" s="11">
        <v>7</v>
      </c>
      <c r="B8" s="12" t="s">
        <v>1467</v>
      </c>
      <c r="C8" s="11" t="s">
        <v>438</v>
      </c>
      <c r="D8" s="11" t="s">
        <v>1468</v>
      </c>
      <c r="E8" s="11" t="s">
        <v>66</v>
      </c>
      <c r="F8" s="11" t="s">
        <v>1469</v>
      </c>
      <c r="G8" s="13">
        <v>242155</v>
      </c>
      <c r="H8" s="13">
        <v>226247</v>
      </c>
      <c r="I8" s="14">
        <v>43938</v>
      </c>
      <c r="J8" s="15">
        <v>10.6</v>
      </c>
      <c r="K8" s="15" t="s">
        <v>123</v>
      </c>
      <c r="L8" s="15">
        <v>23.49</v>
      </c>
      <c r="M8" s="15">
        <v>2.41</v>
      </c>
      <c r="N8" s="15" t="s">
        <v>1644</v>
      </c>
      <c r="O8" s="15" t="s">
        <v>1644</v>
      </c>
      <c r="P8" s="19">
        <v>18.899999999999999</v>
      </c>
      <c r="Q8" s="17">
        <v>348</v>
      </c>
      <c r="R8" s="26">
        <v>54.32</v>
      </c>
      <c r="S8" s="13">
        <v>433.40100000000001</v>
      </c>
      <c r="T8" s="17">
        <v>58.928571428571431</v>
      </c>
      <c r="U8" s="17">
        <v>4</v>
      </c>
      <c r="V8" s="17">
        <v>10</v>
      </c>
      <c r="W8" s="46">
        <v>0.2857142857142857</v>
      </c>
      <c r="X8" s="16">
        <v>44256</v>
      </c>
      <c r="Y8" s="16">
        <v>44196</v>
      </c>
      <c r="Z8" s="16" t="s">
        <v>1649</v>
      </c>
      <c r="AA8" s="17">
        <v>257141</v>
      </c>
      <c r="AB8" s="17">
        <v>242155</v>
      </c>
      <c r="AC8" s="39">
        <v>6.1885982118890792E-2</v>
      </c>
      <c r="AD8" s="19">
        <v>16.03</v>
      </c>
      <c r="AE8" s="19">
        <v>14.33</v>
      </c>
      <c r="AF8" s="18">
        <v>0.11863224005582701</v>
      </c>
      <c r="AG8" s="17">
        <v>71337</v>
      </c>
      <c r="AH8" s="17">
        <v>197289</v>
      </c>
      <c r="AI8" s="19">
        <v>350.68</v>
      </c>
      <c r="AJ8" s="19">
        <v>289.22000000000003</v>
      </c>
      <c r="AK8" s="18">
        <v>0.21250259318166093</v>
      </c>
      <c r="AL8" s="19">
        <v>187.73</v>
      </c>
      <c r="AM8" s="19">
        <v>367.95</v>
      </c>
      <c r="AN8" s="22">
        <v>1.43E-2</v>
      </c>
      <c r="AO8" s="19">
        <v>22.25</v>
      </c>
      <c r="AP8" s="1"/>
    </row>
    <row r="9" spans="1:42" ht="17.25" customHeight="1" x14ac:dyDescent="0.35">
      <c r="A9" s="11">
        <v>8</v>
      </c>
      <c r="B9" s="12" t="s">
        <v>517</v>
      </c>
      <c r="C9" s="11" t="s">
        <v>518</v>
      </c>
      <c r="D9" s="11" t="s">
        <v>519</v>
      </c>
      <c r="E9" s="11" t="s">
        <v>66</v>
      </c>
      <c r="F9" s="11" t="s">
        <v>520</v>
      </c>
      <c r="G9" s="13">
        <v>214319</v>
      </c>
      <c r="H9" s="13">
        <v>208357</v>
      </c>
      <c r="I9" s="14">
        <v>44000</v>
      </c>
      <c r="J9" s="15">
        <v>5.3</v>
      </c>
      <c r="K9" s="34" t="s">
        <v>123</v>
      </c>
      <c r="L9" s="15">
        <v>24.2</v>
      </c>
      <c r="M9" s="15">
        <v>0.3</v>
      </c>
      <c r="N9" s="15" t="s">
        <v>1644</v>
      </c>
      <c r="O9" s="15" t="s">
        <v>1644</v>
      </c>
      <c r="P9" s="19">
        <v>15.4</v>
      </c>
      <c r="Q9" s="17">
        <v>380</v>
      </c>
      <c r="R9" s="26">
        <v>41</v>
      </c>
      <c r="S9" s="13">
        <v>565</v>
      </c>
      <c r="T9" s="43">
        <v>67.3</v>
      </c>
      <c r="U9" s="43">
        <v>4</v>
      </c>
      <c r="V9" s="43">
        <v>8</v>
      </c>
      <c r="W9" s="46">
        <v>0.33333333333333331</v>
      </c>
      <c r="X9" s="16">
        <v>43973</v>
      </c>
      <c r="Y9" s="16">
        <v>43921</v>
      </c>
      <c r="AA9" s="17">
        <v>231051</v>
      </c>
      <c r="AB9" s="17">
        <v>214316</v>
      </c>
      <c r="AC9" s="39">
        <v>7.8085630564213596E-2</v>
      </c>
      <c r="AD9" s="19">
        <v>4.95</v>
      </c>
      <c r="AE9" s="19">
        <v>0.17</v>
      </c>
      <c r="AF9" s="18">
        <v>28.117647058823529</v>
      </c>
      <c r="AG9" s="17">
        <v>9360</v>
      </c>
      <c r="AH9" s="17">
        <v>61247</v>
      </c>
      <c r="AI9" s="19">
        <v>173.49</v>
      </c>
      <c r="AJ9" s="19">
        <v>136.54</v>
      </c>
      <c r="AK9" s="18">
        <v>0.27061666910795384</v>
      </c>
      <c r="AL9" s="19">
        <v>112.6</v>
      </c>
      <c r="AM9" s="19">
        <v>187.67</v>
      </c>
      <c r="AN9" s="22">
        <v>9.7000000000000003E-3</v>
      </c>
      <c r="AP9" s="37" t="s">
        <v>521</v>
      </c>
    </row>
    <row r="10" spans="1:42" ht="17.25" customHeight="1" x14ac:dyDescent="0.35">
      <c r="A10" s="11">
        <v>9</v>
      </c>
      <c r="B10" s="12" t="s">
        <v>610</v>
      </c>
      <c r="C10" s="11" t="s">
        <v>207</v>
      </c>
      <c r="D10" s="11" t="s">
        <v>611</v>
      </c>
      <c r="E10" s="11" t="s">
        <v>66</v>
      </c>
      <c r="F10" s="11" t="s">
        <v>612</v>
      </c>
      <c r="G10" s="13">
        <v>181193</v>
      </c>
      <c r="H10" s="13">
        <v>170756</v>
      </c>
      <c r="I10" s="14">
        <v>43901</v>
      </c>
      <c r="J10" s="15">
        <v>16.7</v>
      </c>
      <c r="K10" s="34" t="s">
        <v>121</v>
      </c>
      <c r="L10" s="15">
        <v>57.6</v>
      </c>
      <c r="M10" s="15">
        <v>9.5</v>
      </c>
      <c r="N10" s="15" t="s">
        <v>1644</v>
      </c>
      <c r="O10" s="15" t="s">
        <v>1644</v>
      </c>
      <c r="P10" s="19">
        <v>32.032924999999999</v>
      </c>
      <c r="Q10" s="17">
        <v>325</v>
      </c>
      <c r="R10" s="26">
        <v>98.63</v>
      </c>
      <c r="S10" s="13">
        <v>451.73399999999998</v>
      </c>
      <c r="T10" s="43">
        <v>63.583333333333336</v>
      </c>
      <c r="U10" s="43">
        <v>3</v>
      </c>
      <c r="V10" s="43">
        <v>10</v>
      </c>
      <c r="W10" s="46">
        <v>0.23076923076923078</v>
      </c>
      <c r="X10" s="16">
        <v>44252</v>
      </c>
      <c r="Y10" s="16">
        <v>44196</v>
      </c>
      <c r="Z10" s="16" t="s">
        <v>1649</v>
      </c>
      <c r="AA10" s="17">
        <v>171760</v>
      </c>
      <c r="AB10" s="17">
        <v>181193</v>
      </c>
      <c r="AC10" s="39">
        <v>-5.2060510063854565E-2</v>
      </c>
      <c r="AD10" s="19">
        <v>-0.75</v>
      </c>
      <c r="AE10" s="19">
        <v>1.9</v>
      </c>
      <c r="AF10" s="18">
        <v>-1.3947368421052633</v>
      </c>
      <c r="AG10" s="17">
        <v>135259</v>
      </c>
      <c r="AH10" s="17">
        <v>525761</v>
      </c>
      <c r="AI10" s="19">
        <v>28.26</v>
      </c>
      <c r="AJ10" s="19">
        <v>35.94</v>
      </c>
      <c r="AK10" s="18">
        <v>-0.21368948247078454</v>
      </c>
      <c r="AL10" s="19">
        <v>26.08</v>
      </c>
      <c r="AM10" s="19">
        <v>36.15</v>
      </c>
      <c r="AN10" s="22">
        <v>7.1900000000000006E-2</v>
      </c>
      <c r="AO10" s="29"/>
    </row>
    <row r="11" spans="1:42" ht="17.25" customHeight="1" x14ac:dyDescent="0.35">
      <c r="A11" s="11">
        <v>10</v>
      </c>
      <c r="B11" s="12" t="s">
        <v>695</v>
      </c>
      <c r="C11" s="11" t="s">
        <v>518</v>
      </c>
      <c r="D11" s="11" t="s">
        <v>696</v>
      </c>
      <c r="E11" s="11" t="s">
        <v>66</v>
      </c>
      <c r="F11" s="11" t="s">
        <v>697</v>
      </c>
      <c r="G11" s="13">
        <v>179589.1</v>
      </c>
      <c r="H11" s="13">
        <v>167939.6</v>
      </c>
      <c r="I11" s="14">
        <v>44224</v>
      </c>
      <c r="J11" s="15">
        <v>4.28</v>
      </c>
      <c r="K11" s="34" t="s">
        <v>121</v>
      </c>
      <c r="L11" s="15">
        <v>13.2</v>
      </c>
      <c r="M11" s="15">
        <v>2.75</v>
      </c>
      <c r="N11" s="15" t="s">
        <v>1644</v>
      </c>
      <c r="O11" s="15" t="s">
        <v>1644</v>
      </c>
      <c r="P11" s="19">
        <v>14.3</v>
      </c>
      <c r="Q11" s="17">
        <v>241</v>
      </c>
      <c r="R11" s="26">
        <v>59.4</v>
      </c>
      <c r="S11" s="13">
        <v>332</v>
      </c>
      <c r="T11" s="43">
        <v>65</v>
      </c>
      <c r="U11" s="43">
        <v>3</v>
      </c>
      <c r="V11" s="43">
        <v>9</v>
      </c>
      <c r="W11" s="46">
        <v>0.25</v>
      </c>
      <c r="X11" s="16">
        <v>44154</v>
      </c>
      <c r="Y11" s="16">
        <v>44104</v>
      </c>
      <c r="AA11" s="17">
        <v>189893</v>
      </c>
      <c r="AB11" s="32">
        <v>179589</v>
      </c>
      <c r="AC11" s="39">
        <v>5.7375451725885214E-2</v>
      </c>
      <c r="AD11" s="19">
        <v>-16.649999999999999</v>
      </c>
      <c r="AE11" s="19">
        <v>4.04</v>
      </c>
      <c r="AF11" s="18">
        <v>-5.1212871287128703</v>
      </c>
      <c r="AG11" s="17">
        <v>6707</v>
      </c>
      <c r="AH11" s="17">
        <v>44245</v>
      </c>
      <c r="AI11" s="19">
        <v>97.36</v>
      </c>
      <c r="AJ11" s="19">
        <v>83.19</v>
      </c>
      <c r="AK11" s="18">
        <v>0.17033297271306649</v>
      </c>
      <c r="AL11" s="19">
        <v>72.06</v>
      </c>
      <c r="AM11" s="19">
        <v>112.31</v>
      </c>
      <c r="AN11" s="22">
        <v>1.6799999999999999E-2</v>
      </c>
    </row>
    <row r="12" spans="1:42" ht="17.25" customHeight="1" x14ac:dyDescent="0.35">
      <c r="A12" s="11">
        <v>11</v>
      </c>
      <c r="B12" s="12" t="s">
        <v>786</v>
      </c>
      <c r="C12" s="11" t="s">
        <v>245</v>
      </c>
      <c r="D12" s="11" t="s">
        <v>787</v>
      </c>
      <c r="E12" s="11" t="s">
        <v>66</v>
      </c>
      <c r="F12" s="11" t="s">
        <v>788</v>
      </c>
      <c r="G12" s="13">
        <v>161857</v>
      </c>
      <c r="H12" s="13">
        <v>136819</v>
      </c>
      <c r="I12" s="14">
        <v>43945</v>
      </c>
      <c r="J12" s="15">
        <v>0.67</v>
      </c>
      <c r="K12" s="34" t="s">
        <v>121</v>
      </c>
      <c r="L12" s="15">
        <v>27.3</v>
      </c>
      <c r="M12" s="15">
        <v>4.4000000000000004</v>
      </c>
      <c r="N12" s="15" t="s">
        <v>1644</v>
      </c>
      <c r="O12" s="15" t="s">
        <v>1645</v>
      </c>
      <c r="P12" s="19">
        <v>280.62</v>
      </c>
      <c r="Q12" s="17">
        <v>1085</v>
      </c>
      <c r="R12" s="26">
        <v>259</v>
      </c>
      <c r="S12" s="13">
        <v>1047</v>
      </c>
      <c r="T12" s="17">
        <v>64.599999999999994</v>
      </c>
      <c r="U12" s="17">
        <v>2</v>
      </c>
      <c r="V12" s="17">
        <v>8</v>
      </c>
      <c r="W12" s="46">
        <v>0.2</v>
      </c>
      <c r="X12" s="16">
        <v>44230</v>
      </c>
      <c r="Y12" s="16">
        <v>44196</v>
      </c>
      <c r="Z12" s="16" t="s">
        <v>1649</v>
      </c>
      <c r="AA12" s="17">
        <v>182527</v>
      </c>
      <c r="AB12" s="17">
        <v>161857</v>
      </c>
      <c r="AC12" s="39">
        <v>0.12770532012826136</v>
      </c>
      <c r="AD12" s="19">
        <v>58.61</v>
      </c>
      <c r="AE12" s="19">
        <v>49.16</v>
      </c>
      <c r="AF12" s="18">
        <v>0.1922294548413345</v>
      </c>
      <c r="AG12" s="17">
        <v>21175</v>
      </c>
      <c r="AH12" s="17">
        <v>319616</v>
      </c>
      <c r="AI12" s="19">
        <v>1751.88</v>
      </c>
      <c r="AJ12" s="19">
        <v>1337.02</v>
      </c>
      <c r="AK12" s="18">
        <v>0.31028705628936004</v>
      </c>
      <c r="AL12" s="19">
        <v>1008.87</v>
      </c>
      <c r="AM12" s="19">
        <v>2145.14</v>
      </c>
      <c r="AO12" s="19">
        <v>34.25</v>
      </c>
    </row>
    <row r="13" spans="1:42" ht="17.25" customHeight="1" x14ac:dyDescent="0.35">
      <c r="A13" s="11">
        <v>12</v>
      </c>
      <c r="B13" s="12" t="s">
        <v>880</v>
      </c>
      <c r="C13" s="11" t="s">
        <v>278</v>
      </c>
      <c r="D13" s="11" t="s">
        <v>881</v>
      </c>
      <c r="E13" s="11" t="s">
        <v>66</v>
      </c>
      <c r="F13" s="11" t="s">
        <v>882</v>
      </c>
      <c r="G13" s="13">
        <v>155900</v>
      </c>
      <c r="H13" s="13">
        <v>160338</v>
      </c>
      <c r="I13" s="14">
        <v>43924</v>
      </c>
      <c r="J13" s="15">
        <v>8.3000000000000007</v>
      </c>
      <c r="K13" s="34" t="s">
        <v>122</v>
      </c>
      <c r="L13" s="15">
        <v>42.800000000000004</v>
      </c>
      <c r="M13" s="15">
        <v>3</v>
      </c>
      <c r="N13" s="15" t="s">
        <v>1644</v>
      </c>
      <c r="O13" s="15" t="s">
        <v>1644</v>
      </c>
      <c r="P13" s="19">
        <v>17.350000000000001</v>
      </c>
      <c r="Q13" s="17">
        <v>157</v>
      </c>
      <c r="R13" s="26">
        <v>110</v>
      </c>
      <c r="S13" s="13">
        <v>1000</v>
      </c>
      <c r="T13" s="43">
        <v>58.81818181818182</v>
      </c>
      <c r="U13" s="43">
        <v>0</v>
      </c>
      <c r="V13" s="43">
        <v>11</v>
      </c>
      <c r="W13" s="46">
        <v>0</v>
      </c>
      <c r="X13" s="16">
        <v>44232</v>
      </c>
      <c r="Y13" s="16">
        <v>44196</v>
      </c>
      <c r="Z13" s="16" t="s">
        <v>1649</v>
      </c>
      <c r="AA13" s="17">
        <v>127144</v>
      </c>
      <c r="AB13" s="17">
        <v>155900</v>
      </c>
      <c r="AC13" s="39">
        <v>-0.18445157152020525</v>
      </c>
      <c r="AD13" s="19">
        <v>-0.32</v>
      </c>
      <c r="AE13" s="19">
        <v>0.01</v>
      </c>
      <c r="AF13" s="18">
        <v>-33</v>
      </c>
      <c r="AG13" s="17">
        <v>0</v>
      </c>
      <c r="AH13" s="17">
        <v>267261</v>
      </c>
      <c r="AI13" s="19">
        <v>8.7899999999999991</v>
      </c>
      <c r="AJ13" s="19">
        <v>9.14</v>
      </c>
      <c r="AK13" s="18">
        <v>-3.8293216630197087E-2</v>
      </c>
      <c r="AL13" s="19">
        <v>3.96</v>
      </c>
      <c r="AM13" s="19">
        <v>12.88</v>
      </c>
      <c r="AP13" s="37" t="s">
        <v>883</v>
      </c>
    </row>
    <row r="14" spans="1:42" ht="17.25" customHeight="1" x14ac:dyDescent="0.35">
      <c r="A14" s="11">
        <v>13</v>
      </c>
      <c r="B14" s="12" t="s">
        <v>966</v>
      </c>
      <c r="C14" s="11" t="s">
        <v>297</v>
      </c>
      <c r="D14" s="11" t="s">
        <v>967</v>
      </c>
      <c r="E14" s="11" t="s">
        <v>66</v>
      </c>
      <c r="F14" s="11" t="s">
        <v>968</v>
      </c>
      <c r="G14" s="13">
        <v>153566</v>
      </c>
      <c r="H14" s="13">
        <v>48650</v>
      </c>
      <c r="I14" s="14">
        <v>43903</v>
      </c>
      <c r="J14" s="15">
        <v>6.14</v>
      </c>
      <c r="K14" s="34" t="s">
        <v>122</v>
      </c>
      <c r="L14" s="15">
        <v>23.799999999999997</v>
      </c>
      <c r="M14" s="15">
        <v>1.647</v>
      </c>
      <c r="N14" s="15" t="s">
        <v>1644</v>
      </c>
      <c r="O14" s="15" t="s">
        <v>1644</v>
      </c>
      <c r="P14" s="19">
        <v>19.3</v>
      </c>
      <c r="Q14" s="17">
        <v>306.7</v>
      </c>
      <c r="R14" s="26">
        <v>62.945999999999998</v>
      </c>
      <c r="S14" s="13">
        <v>575.35199999999998</v>
      </c>
      <c r="T14" s="43">
        <v>62</v>
      </c>
      <c r="U14" s="43">
        <v>3</v>
      </c>
      <c r="V14" s="43">
        <v>10</v>
      </c>
      <c r="W14" s="46">
        <v>0.23076923076923078</v>
      </c>
      <c r="X14" s="16">
        <v>44252</v>
      </c>
      <c r="Y14" s="16">
        <v>44196</v>
      </c>
      <c r="Z14" s="16" t="s">
        <v>1649</v>
      </c>
      <c r="AA14" s="17">
        <v>160401</v>
      </c>
      <c r="AB14" s="17">
        <v>153566</v>
      </c>
      <c r="AC14" s="39">
        <v>4.4508550069676883E-2</v>
      </c>
      <c r="AD14" s="19">
        <v>22.96</v>
      </c>
      <c r="AE14" s="19">
        <v>13.44</v>
      </c>
      <c r="AF14" s="18">
        <v>0.70833333333333348</v>
      </c>
      <c r="AG14" s="17">
        <v>44648</v>
      </c>
      <c r="AH14" s="17">
        <v>155451</v>
      </c>
      <c r="AI14" s="19">
        <v>208.18</v>
      </c>
      <c r="AJ14" s="19">
        <v>204.45</v>
      </c>
      <c r="AK14" s="18">
        <v>1.8244069454634474E-2</v>
      </c>
      <c r="AL14" s="19">
        <v>118.5</v>
      </c>
      <c r="AM14" s="19">
        <v>237.46</v>
      </c>
      <c r="AN14" s="22">
        <v>1.7299999999999999E-2</v>
      </c>
      <c r="AO14" s="19">
        <v>10.27</v>
      </c>
    </row>
    <row r="15" spans="1:42" ht="17.25" customHeight="1" x14ac:dyDescent="0.35">
      <c r="A15" s="11">
        <v>14</v>
      </c>
      <c r="B15" s="12" t="s">
        <v>1052</v>
      </c>
      <c r="C15" s="11" t="s">
        <v>0</v>
      </c>
      <c r="D15" s="11" t="s">
        <v>1053</v>
      </c>
      <c r="E15" s="11" t="s">
        <v>66</v>
      </c>
      <c r="F15" s="11" t="s">
        <v>1054</v>
      </c>
      <c r="G15" s="13">
        <v>152703</v>
      </c>
      <c r="H15" s="13">
        <v>141576</v>
      </c>
      <c r="I15" s="14">
        <v>44175</v>
      </c>
      <c r="J15" s="15">
        <v>4.9521579999999998</v>
      </c>
      <c r="K15" s="34" t="s">
        <v>124</v>
      </c>
      <c r="L15" s="15">
        <v>8.4</v>
      </c>
      <c r="M15" s="15">
        <v>0.27</v>
      </c>
      <c r="N15" s="15" t="s">
        <v>1644</v>
      </c>
      <c r="O15" s="15" t="s">
        <v>1644</v>
      </c>
      <c r="P15" s="19">
        <v>8.3000000000000007</v>
      </c>
      <c r="Q15" s="17">
        <v>146</v>
      </c>
      <c r="S15" s="13">
        <v>312</v>
      </c>
      <c r="T15" s="43">
        <v>64.833333333333329</v>
      </c>
      <c r="U15" s="43">
        <v>4</v>
      </c>
      <c r="V15" s="43">
        <v>8</v>
      </c>
      <c r="W15" s="46">
        <v>0.33333333333333331</v>
      </c>
      <c r="X15" s="16">
        <v>44111</v>
      </c>
      <c r="Y15" s="16">
        <v>44073</v>
      </c>
      <c r="AA15" s="17">
        <v>166761</v>
      </c>
      <c r="AB15" s="17">
        <v>152703</v>
      </c>
      <c r="AC15" s="39">
        <v>9.2061059704131545E-2</v>
      </c>
      <c r="AD15" s="19">
        <v>9.02</v>
      </c>
      <c r="AE15" s="19">
        <v>8.26</v>
      </c>
      <c r="AF15" s="18">
        <v>9.2009685230024188E-2</v>
      </c>
      <c r="AG15" s="17">
        <v>988</v>
      </c>
      <c r="AH15" s="17">
        <v>55556</v>
      </c>
      <c r="AI15" s="19">
        <v>376.04</v>
      </c>
      <c r="AJ15" s="19">
        <v>283.45</v>
      </c>
      <c r="AK15" s="18">
        <v>0.32665373081672266</v>
      </c>
      <c r="AL15" s="19">
        <v>276</v>
      </c>
      <c r="AM15" s="19">
        <v>393</v>
      </c>
      <c r="AN15" s="22">
        <v>8.9999999999999993E-3</v>
      </c>
      <c r="AO15" s="19">
        <v>31.85</v>
      </c>
    </row>
    <row r="16" spans="1:42" ht="17.25" customHeight="1" x14ac:dyDescent="0.35">
      <c r="A16" s="11">
        <v>15</v>
      </c>
      <c r="B16" s="12" t="s">
        <v>1573</v>
      </c>
      <c r="C16" s="11" t="s">
        <v>140</v>
      </c>
      <c r="D16" s="11" t="s">
        <v>1574</v>
      </c>
      <c r="E16" s="11" t="s">
        <v>66</v>
      </c>
      <c r="F16" s="11" t="s">
        <v>1575</v>
      </c>
      <c r="G16" s="13">
        <v>146516</v>
      </c>
      <c r="H16" s="13">
        <v>166339</v>
      </c>
      <c r="I16" s="14">
        <v>43928</v>
      </c>
      <c r="J16" s="15">
        <v>11.42</v>
      </c>
      <c r="K16" s="15" t="s">
        <v>122</v>
      </c>
      <c r="L16" s="15">
        <v>29.3</v>
      </c>
      <c r="M16" s="15">
        <v>0.6</v>
      </c>
      <c r="N16" s="15" t="s">
        <v>1644</v>
      </c>
      <c r="O16" s="15" t="s">
        <v>1644</v>
      </c>
      <c r="P16" s="19">
        <v>33</v>
      </c>
      <c r="Q16" s="17">
        <v>236</v>
      </c>
      <c r="R16" s="26">
        <v>140.06</v>
      </c>
      <c r="S16" s="13">
        <v>491</v>
      </c>
      <c r="T16" s="43"/>
      <c r="U16" s="43"/>
      <c r="V16" s="43"/>
      <c r="W16" s="46" t="e">
        <v>#DIV/0!</v>
      </c>
      <c r="X16" s="16">
        <v>44252</v>
      </c>
      <c r="Y16" s="16">
        <v>44196</v>
      </c>
      <c r="Z16" s="16" t="s">
        <v>1649</v>
      </c>
      <c r="AA16" s="17">
        <v>94692</v>
      </c>
      <c r="AB16" s="17">
        <v>146516</v>
      </c>
      <c r="AC16" s="39">
        <v>-0.35370880995932186</v>
      </c>
      <c r="AD16" s="19">
        <v>-2.96</v>
      </c>
      <c r="AE16" s="19">
        <v>1.54</v>
      </c>
      <c r="AF16" s="18">
        <v>-2.9220779220779218</v>
      </c>
      <c r="AG16" s="17">
        <v>4402</v>
      </c>
      <c r="AH16" s="17">
        <v>239790</v>
      </c>
      <c r="AI16" s="19">
        <v>83.27</v>
      </c>
      <c r="AJ16" s="19">
        <v>112.46</v>
      </c>
      <c r="AK16" s="18">
        <v>-0.25955895429486037</v>
      </c>
      <c r="AL16" s="19">
        <v>61.6</v>
      </c>
      <c r="AM16" s="19">
        <v>110.43</v>
      </c>
      <c r="AN16" s="22">
        <v>4.9399999999999999E-2</v>
      </c>
      <c r="AP16" s="1"/>
    </row>
    <row r="17" spans="1:42" ht="17.25" customHeight="1" x14ac:dyDescent="0.35">
      <c r="A17" s="11">
        <v>16</v>
      </c>
      <c r="B17" s="12" t="s">
        <v>1136</v>
      </c>
      <c r="C17" s="11" t="s">
        <v>518</v>
      </c>
      <c r="D17" s="11" t="s">
        <v>1137</v>
      </c>
      <c r="E17" s="11" t="s">
        <v>66</v>
      </c>
      <c r="F17" s="11" t="s">
        <v>1138</v>
      </c>
      <c r="G17" s="13">
        <v>145534</v>
      </c>
      <c r="H17" s="13">
        <v>136809</v>
      </c>
      <c r="I17" s="14">
        <v>44097</v>
      </c>
      <c r="J17" s="15">
        <v>4.0999999999999996</v>
      </c>
      <c r="K17" s="34" t="s">
        <v>121</v>
      </c>
      <c r="L17" s="15">
        <v>17</v>
      </c>
      <c r="M17" s="15">
        <v>0.68</v>
      </c>
      <c r="N17" s="15" t="s">
        <v>1644</v>
      </c>
      <c r="O17" s="15" t="s">
        <v>1644</v>
      </c>
      <c r="P17" s="19">
        <v>14.23</v>
      </c>
      <c r="Q17" s="17">
        <v>261</v>
      </c>
      <c r="R17" s="26">
        <v>54.619</v>
      </c>
      <c r="S17" s="13">
        <v>558.54600000000005</v>
      </c>
      <c r="T17" s="43">
        <v>65.714285714285708</v>
      </c>
      <c r="U17" s="43">
        <v>3</v>
      </c>
      <c r="V17" s="43">
        <v>4</v>
      </c>
      <c r="W17" s="46">
        <v>0.42857142857142855</v>
      </c>
      <c r="X17" s="16">
        <v>44056</v>
      </c>
      <c r="Y17" s="16">
        <v>44012</v>
      </c>
      <c r="AA17" s="17">
        <v>152922</v>
      </c>
      <c r="AB17" s="17">
        <v>145534</v>
      </c>
      <c r="AC17" s="39">
        <v>5.0764769744527052E-2</v>
      </c>
      <c r="AD17" s="19">
        <v>-12.61</v>
      </c>
      <c r="AE17" s="19">
        <v>4.53</v>
      </c>
      <c r="AF17" s="18">
        <v>-3.7836644591611477</v>
      </c>
      <c r="AG17" s="17">
        <v>11275</v>
      </c>
      <c r="AH17" s="17">
        <v>40766</v>
      </c>
      <c r="AI17" s="19">
        <v>53.56</v>
      </c>
      <c r="AJ17" s="19">
        <v>48.65</v>
      </c>
      <c r="AK17" s="18">
        <v>0.10092497430626934</v>
      </c>
      <c r="AL17" s="19">
        <v>39.049999999999997</v>
      </c>
      <c r="AM17" s="19">
        <v>59.46</v>
      </c>
      <c r="AN17" s="22">
        <v>3.6299999999999999E-2</v>
      </c>
      <c r="AO17" s="19">
        <v>11.63</v>
      </c>
    </row>
    <row r="18" spans="1:42" ht="17.25" customHeight="1" x14ac:dyDescent="0.35">
      <c r="A18" s="11">
        <v>17</v>
      </c>
      <c r="B18" s="12" t="s">
        <v>1222</v>
      </c>
      <c r="C18" s="11" t="s">
        <v>6</v>
      </c>
      <c r="D18" s="11" t="s">
        <v>1223</v>
      </c>
      <c r="E18" s="11" t="s">
        <v>66</v>
      </c>
      <c r="F18" s="11" t="s">
        <v>1224</v>
      </c>
      <c r="G18" s="13">
        <v>142422</v>
      </c>
      <c r="H18" s="13">
        <v>131412</v>
      </c>
      <c r="I18" s="14">
        <v>43927</v>
      </c>
      <c r="J18" s="15">
        <v>7.75</v>
      </c>
      <c r="K18" s="34" t="s">
        <v>122</v>
      </c>
      <c r="L18" s="15">
        <v>40.200000000000003</v>
      </c>
      <c r="M18" s="15">
        <v>2.6</v>
      </c>
      <c r="N18" s="15" t="s">
        <v>1644</v>
      </c>
      <c r="O18" s="15" t="s">
        <v>1645</v>
      </c>
      <c r="P18" s="19">
        <v>31.5</v>
      </c>
      <c r="Q18" s="17">
        <v>393</v>
      </c>
      <c r="R18" s="26">
        <v>80.430000000000007</v>
      </c>
      <c r="S18" s="13">
        <v>535</v>
      </c>
      <c r="T18" s="43"/>
      <c r="U18" s="43"/>
      <c r="V18" s="43"/>
      <c r="W18" s="46" t="e">
        <v>#DIV/0!</v>
      </c>
      <c r="X18" s="16">
        <v>44250</v>
      </c>
      <c r="Y18" s="16">
        <v>44196</v>
      </c>
      <c r="Z18" s="16" t="s">
        <v>1649</v>
      </c>
      <c r="AA18" s="17">
        <v>119543</v>
      </c>
      <c r="AB18" s="17">
        <v>115399</v>
      </c>
      <c r="AC18" s="39">
        <v>3.5910189862997079E-2</v>
      </c>
      <c r="AD18" s="19">
        <v>8.8800000000000008</v>
      </c>
      <c r="AE18" s="19">
        <v>10.72</v>
      </c>
      <c r="AF18" s="18">
        <v>-0.17164179104477609</v>
      </c>
      <c r="AG18" s="17">
        <v>53428</v>
      </c>
      <c r="AH18" s="17">
        <v>3386071</v>
      </c>
      <c r="AI18" s="19">
        <v>126.16</v>
      </c>
      <c r="AJ18" s="19">
        <v>133.55000000000001</v>
      </c>
      <c r="AK18" s="18">
        <v>-5.5335080494197039E-2</v>
      </c>
      <c r="AL18" s="19">
        <v>76.91</v>
      </c>
      <c r="AM18" s="19">
        <v>155.46</v>
      </c>
      <c r="AN18" s="22">
        <v>2.3900000000000001E-2</v>
      </c>
      <c r="AO18" s="19">
        <v>17.22</v>
      </c>
    </row>
    <row r="19" spans="1:42" ht="17.25" customHeight="1" x14ac:dyDescent="0.35">
      <c r="A19" s="11">
        <v>18</v>
      </c>
      <c r="B19" s="12" t="s">
        <v>1304</v>
      </c>
      <c r="C19" s="11" t="s">
        <v>278</v>
      </c>
      <c r="D19" s="11" t="s">
        <v>1305</v>
      </c>
      <c r="E19" s="11" t="s">
        <v>66</v>
      </c>
      <c r="F19" s="11" t="s">
        <v>1306</v>
      </c>
      <c r="G19" s="13">
        <v>137237</v>
      </c>
      <c r="H19" s="13">
        <v>147049</v>
      </c>
      <c r="I19" s="14">
        <v>43948</v>
      </c>
      <c r="J19" s="15">
        <v>6.5</v>
      </c>
      <c r="K19" s="34" t="s">
        <v>121</v>
      </c>
      <c r="L19" s="15">
        <v>27</v>
      </c>
      <c r="M19" s="15">
        <v>3</v>
      </c>
      <c r="N19" s="15" t="s">
        <v>1645</v>
      </c>
      <c r="O19" s="15" t="s">
        <v>1645</v>
      </c>
      <c r="P19" s="19">
        <v>21.63</v>
      </c>
      <c r="Q19" s="17">
        <v>203</v>
      </c>
      <c r="R19" s="26">
        <v>106.715</v>
      </c>
      <c r="S19" s="13">
        <v>265.63499999999999</v>
      </c>
      <c r="T19" s="43">
        <v>57.8</v>
      </c>
      <c r="U19" s="43">
        <v>0</v>
      </c>
      <c r="V19" s="43">
        <v>10</v>
      </c>
      <c r="W19" s="46">
        <v>0</v>
      </c>
      <c r="X19" s="16">
        <v>44237</v>
      </c>
      <c r="Y19" s="16">
        <v>44196</v>
      </c>
      <c r="Z19" s="16" t="s">
        <v>1649</v>
      </c>
      <c r="AA19" s="17">
        <v>122485</v>
      </c>
      <c r="AB19" s="17">
        <v>137237</v>
      </c>
      <c r="AC19" s="39">
        <v>-0.1074928772852802</v>
      </c>
      <c r="AD19" s="19">
        <v>4.33</v>
      </c>
      <c r="AE19" s="19">
        <v>4.57</v>
      </c>
      <c r="AF19" s="18">
        <v>-5.2516411378555845E-2</v>
      </c>
      <c r="AG19" s="17">
        <v>5230</v>
      </c>
      <c r="AH19" s="17">
        <v>235194</v>
      </c>
      <c r="AI19" s="19">
        <v>41.64</v>
      </c>
      <c r="AJ19" s="19">
        <v>36.159999999999997</v>
      </c>
      <c r="AK19" s="18">
        <v>0.15154867256637181</v>
      </c>
      <c r="AL19" s="19">
        <v>14.33</v>
      </c>
      <c r="AM19" s="19">
        <v>57.05</v>
      </c>
      <c r="AO19" s="19">
        <v>12.7</v>
      </c>
    </row>
    <row r="20" spans="1:42" ht="17.25" customHeight="1" x14ac:dyDescent="0.35">
      <c r="A20" s="11">
        <v>19</v>
      </c>
      <c r="B20" s="12" t="s">
        <v>3</v>
      </c>
      <c r="C20" s="11" t="s">
        <v>5</v>
      </c>
      <c r="D20" s="11" t="s">
        <v>4</v>
      </c>
      <c r="E20" s="11" t="s">
        <v>66</v>
      </c>
      <c r="F20" s="11" t="s">
        <v>67</v>
      </c>
      <c r="G20" s="13">
        <v>136866</v>
      </c>
      <c r="H20" s="13">
        <v>131537</v>
      </c>
      <c r="I20" s="14">
        <v>44173</v>
      </c>
      <c r="J20" s="15">
        <v>8.6560000000000006</v>
      </c>
      <c r="K20" s="34" t="s">
        <v>123</v>
      </c>
      <c r="L20" s="15">
        <v>14.1</v>
      </c>
      <c r="M20" s="15">
        <v>5.1840000000000002</v>
      </c>
      <c r="N20" s="15" t="s">
        <v>1644</v>
      </c>
      <c r="O20" s="15" t="s">
        <v>1644</v>
      </c>
      <c r="P20" s="19">
        <v>17.399999999999999</v>
      </c>
      <c r="Q20" s="17">
        <v>524</v>
      </c>
      <c r="R20" s="26">
        <v>33.396000000000001</v>
      </c>
      <c r="S20" s="13">
        <v>460</v>
      </c>
      <c r="T20" s="43">
        <v>65</v>
      </c>
      <c r="U20" s="43">
        <v>6</v>
      </c>
      <c r="V20" s="43">
        <v>6</v>
      </c>
      <c r="W20" s="46">
        <v>0.5</v>
      </c>
      <c r="X20" s="16">
        <v>44119</v>
      </c>
      <c r="Y20" s="16">
        <v>44074</v>
      </c>
      <c r="AA20" s="17">
        <v>139537</v>
      </c>
      <c r="AB20" s="17">
        <v>136866</v>
      </c>
      <c r="AC20" s="39">
        <v>1.9515438458053862E-2</v>
      </c>
      <c r="AD20" s="19">
        <v>0.52</v>
      </c>
      <c r="AE20" s="19">
        <v>4.3099999999999996</v>
      </c>
      <c r="AF20" s="18">
        <v>-0.87935034802784218</v>
      </c>
      <c r="AG20" s="17">
        <v>15268</v>
      </c>
      <c r="AH20" s="17">
        <v>87174</v>
      </c>
      <c r="AI20" s="19">
        <v>39.5</v>
      </c>
      <c r="AJ20" s="19">
        <v>55.93</v>
      </c>
      <c r="AK20" s="18">
        <v>-0.29376005721437509</v>
      </c>
      <c r="AL20" s="19">
        <v>33.36</v>
      </c>
      <c r="AM20" s="19">
        <v>55.49</v>
      </c>
      <c r="AN20" s="22">
        <v>3.9899999999999998E-2</v>
      </c>
    </row>
    <row r="21" spans="1:42" ht="17.25" customHeight="1" x14ac:dyDescent="0.35">
      <c r="A21" s="11">
        <v>20</v>
      </c>
      <c r="B21" s="12" t="s">
        <v>1387</v>
      </c>
      <c r="C21" s="11" t="s">
        <v>207</v>
      </c>
      <c r="D21" s="11" t="s">
        <v>1388</v>
      </c>
      <c r="E21" s="11" t="s">
        <v>66</v>
      </c>
      <c r="F21" s="11" t="s">
        <v>1389</v>
      </c>
      <c r="G21" s="13">
        <v>131868</v>
      </c>
      <c r="H21" s="13">
        <v>130863</v>
      </c>
      <c r="I21" s="14">
        <v>43913</v>
      </c>
      <c r="J21" s="15">
        <v>8.4499999999999993</v>
      </c>
      <c r="K21" s="34" t="s">
        <v>121</v>
      </c>
      <c r="L21" s="15">
        <v>47</v>
      </c>
      <c r="M21" s="15">
        <v>3.7</v>
      </c>
      <c r="N21" s="15" t="s">
        <v>1644</v>
      </c>
      <c r="O21" s="15" t="s">
        <v>1644</v>
      </c>
      <c r="P21" s="19">
        <v>18.100000000000001</v>
      </c>
      <c r="Q21" s="17">
        <v>151</v>
      </c>
      <c r="R21" s="26">
        <v>173</v>
      </c>
      <c r="S21" s="13">
        <v>361.2</v>
      </c>
      <c r="T21" s="17">
        <v>62</v>
      </c>
      <c r="U21" s="17">
        <v>5</v>
      </c>
      <c r="V21" s="17">
        <v>9</v>
      </c>
      <c r="W21" s="46">
        <v>0.35714285714285715</v>
      </c>
      <c r="X21" s="16">
        <v>44252</v>
      </c>
      <c r="Y21" s="16">
        <v>44196</v>
      </c>
      <c r="Z21" s="16" t="s">
        <v>1649</v>
      </c>
      <c r="AA21" s="17">
        <v>128292</v>
      </c>
      <c r="AB21" s="17">
        <v>131868</v>
      </c>
      <c r="AC21" s="39">
        <v>-2.7118027118027119E-2</v>
      </c>
      <c r="AD21" s="19">
        <v>4.3</v>
      </c>
      <c r="AE21" s="19">
        <v>4.6500000000000004</v>
      </c>
      <c r="AF21" s="18">
        <v>-7.5268817204301189E-2</v>
      </c>
      <c r="AG21" s="17">
        <v>24773</v>
      </c>
      <c r="AH21" s="17">
        <v>316481</v>
      </c>
      <c r="AI21" s="19">
        <v>58.13</v>
      </c>
      <c r="AJ21" s="19">
        <v>58.2</v>
      </c>
      <c r="AK21" s="18">
        <v>-1.2027491408934756E-3</v>
      </c>
      <c r="AL21" s="19">
        <v>48.84</v>
      </c>
      <c r="AM21" s="19">
        <v>61.65</v>
      </c>
      <c r="AN21" s="22">
        <v>4.48E-2</v>
      </c>
      <c r="AO21" s="19">
        <v>13.21</v>
      </c>
    </row>
    <row r="22" spans="1:42" ht="17.25" customHeight="1" x14ac:dyDescent="0.35">
      <c r="A22" s="11">
        <v>21</v>
      </c>
      <c r="B22" s="12" t="s">
        <v>143</v>
      </c>
      <c r="C22" s="11" t="s">
        <v>144</v>
      </c>
      <c r="D22" s="11" t="s">
        <v>145</v>
      </c>
      <c r="E22" s="11" t="s">
        <v>66</v>
      </c>
      <c r="F22" s="11" t="s">
        <v>146</v>
      </c>
      <c r="G22" s="13">
        <v>125843</v>
      </c>
      <c r="H22" s="13">
        <v>110360</v>
      </c>
      <c r="I22" s="14">
        <v>44123</v>
      </c>
      <c r="J22" s="15">
        <v>19.63</v>
      </c>
      <c r="K22" s="34" t="s">
        <v>123</v>
      </c>
      <c r="L22" s="15">
        <v>51.8</v>
      </c>
      <c r="M22" s="15">
        <v>3.38</v>
      </c>
      <c r="N22" s="15" t="s">
        <v>1644</v>
      </c>
      <c r="O22" s="15" t="s">
        <v>1644</v>
      </c>
      <c r="P22" s="19">
        <v>44.3</v>
      </c>
      <c r="Q22" s="17">
        <v>275</v>
      </c>
      <c r="R22" s="26">
        <v>172.142</v>
      </c>
      <c r="S22" s="13">
        <v>485</v>
      </c>
      <c r="T22" s="17">
        <v>63.5</v>
      </c>
      <c r="U22" s="17">
        <v>5</v>
      </c>
      <c r="V22" s="17">
        <v>5</v>
      </c>
      <c r="W22" s="46">
        <v>0.5</v>
      </c>
      <c r="X22" s="16">
        <v>44042</v>
      </c>
      <c r="Y22" s="16">
        <v>44012</v>
      </c>
      <c r="AA22" s="17">
        <v>143015</v>
      </c>
      <c r="AB22" s="17">
        <v>125843</v>
      </c>
      <c r="AC22" s="39">
        <v>0.13645574247276368</v>
      </c>
      <c r="AD22" s="19">
        <v>5.76</v>
      </c>
      <c r="AE22" s="19">
        <v>5.0599999999999996</v>
      </c>
      <c r="AF22" s="18">
        <v>0.13833992094861663</v>
      </c>
      <c r="AG22" s="17">
        <v>43351</v>
      </c>
      <c r="AH22" s="17">
        <v>301311</v>
      </c>
      <c r="AI22" s="19">
        <v>221.91</v>
      </c>
      <c r="AJ22" s="19">
        <v>115.69</v>
      </c>
      <c r="AK22" s="18">
        <v>0.91814331402887028</v>
      </c>
      <c r="AL22" s="19">
        <v>132.51</v>
      </c>
      <c r="AM22" s="19">
        <v>246.13</v>
      </c>
      <c r="AN22" s="22">
        <v>9.7000000000000003E-3</v>
      </c>
      <c r="AO22" s="19">
        <v>33.9</v>
      </c>
    </row>
    <row r="23" spans="1:42" ht="17.25" customHeight="1" x14ac:dyDescent="0.35">
      <c r="A23" s="11">
        <v>22</v>
      </c>
      <c r="B23" s="12" t="s">
        <v>251</v>
      </c>
      <c r="C23" s="11" t="s">
        <v>140</v>
      </c>
      <c r="D23" s="11" t="s">
        <v>252</v>
      </c>
      <c r="E23" s="11" t="s">
        <v>66</v>
      </c>
      <c r="F23" s="11" t="s">
        <v>253</v>
      </c>
      <c r="G23" s="13">
        <v>124813</v>
      </c>
      <c r="H23" s="13">
        <v>97102</v>
      </c>
      <c r="I23" s="14">
        <v>43906</v>
      </c>
      <c r="J23" s="15">
        <v>7.34</v>
      </c>
      <c r="K23" s="34" t="s">
        <v>122</v>
      </c>
      <c r="L23" s="15">
        <v>10.9</v>
      </c>
      <c r="M23" s="15">
        <v>0.93</v>
      </c>
      <c r="N23" s="15" t="s">
        <v>1644</v>
      </c>
      <c r="O23" s="15" t="s">
        <v>1644</v>
      </c>
      <c r="P23" s="19">
        <v>24.1</v>
      </c>
      <c r="Q23" s="17">
        <v>115</v>
      </c>
      <c r="R23" s="26">
        <v>210.25</v>
      </c>
      <c r="S23" s="13">
        <v>355</v>
      </c>
      <c r="T23" s="43">
        <v>69.8</v>
      </c>
      <c r="U23" s="43">
        <v>4</v>
      </c>
      <c r="V23" s="43">
        <v>10</v>
      </c>
      <c r="W23" s="46">
        <v>0.2857142857142857</v>
      </c>
      <c r="X23" s="16">
        <v>44253</v>
      </c>
      <c r="Y23" s="16">
        <v>44196</v>
      </c>
      <c r="Z23" s="16" t="s">
        <v>1649</v>
      </c>
      <c r="AA23" s="17">
        <v>69032</v>
      </c>
      <c r="AB23" s="17">
        <v>111148</v>
      </c>
      <c r="AC23" s="39">
        <v>-0.37891819915787961</v>
      </c>
      <c r="AD23" s="19">
        <v>-15.13</v>
      </c>
      <c r="AE23" s="19">
        <v>3.97</v>
      </c>
      <c r="AF23" s="18">
        <v>-4.8110831234256928</v>
      </c>
      <c r="AG23" s="17">
        <v>8256</v>
      </c>
      <c r="AH23" s="17">
        <v>85158</v>
      </c>
      <c r="AI23" s="19">
        <v>40.880000000000003</v>
      </c>
      <c r="AJ23" s="19">
        <v>56.3</v>
      </c>
      <c r="AK23" s="18">
        <v>-0.27388987566607453</v>
      </c>
      <c r="AL23" s="19">
        <v>15.26</v>
      </c>
      <c r="AM23" s="19">
        <v>58.77</v>
      </c>
      <c r="AN23" s="22">
        <v>4.1099999999999998E-2</v>
      </c>
    </row>
    <row r="24" spans="1:42" ht="17" customHeight="1" x14ac:dyDescent="0.35">
      <c r="A24" s="11">
        <v>23</v>
      </c>
      <c r="B24" s="12" t="s">
        <v>340</v>
      </c>
      <c r="C24" s="11" t="s">
        <v>5</v>
      </c>
      <c r="D24" s="11" t="s">
        <v>341</v>
      </c>
      <c r="E24" s="11" t="s">
        <v>66</v>
      </c>
      <c r="F24" s="11" t="s">
        <v>342</v>
      </c>
      <c r="G24" s="13">
        <v>122286</v>
      </c>
      <c r="H24" s="13">
        <v>121162</v>
      </c>
      <c r="I24" s="14">
        <v>43963</v>
      </c>
      <c r="J24" s="15">
        <v>4.0999999999999996</v>
      </c>
      <c r="K24" s="34" t="s">
        <v>122</v>
      </c>
      <c r="L24" s="15">
        <v>5.15</v>
      </c>
      <c r="M24" s="15">
        <v>0.9</v>
      </c>
      <c r="N24" s="15" t="s">
        <v>1644</v>
      </c>
      <c r="O24" s="15" t="s">
        <v>1644</v>
      </c>
      <c r="P24" s="19">
        <v>21.1</v>
      </c>
      <c r="Q24" s="17">
        <v>789</v>
      </c>
      <c r="R24" s="26">
        <v>26.8</v>
      </c>
      <c r="S24" s="13">
        <v>431.55</v>
      </c>
      <c r="T24" s="17">
        <v>59.333333333333336</v>
      </c>
      <c r="U24" s="17">
        <v>2</v>
      </c>
      <c r="V24" s="17">
        <v>7</v>
      </c>
      <c r="W24" s="46">
        <v>0.22222222222222221</v>
      </c>
      <c r="X24" s="16">
        <v>43922</v>
      </c>
      <c r="Y24" s="16">
        <v>43862</v>
      </c>
      <c r="AA24" s="17">
        <v>122286</v>
      </c>
      <c r="AB24" s="17">
        <v>121162</v>
      </c>
      <c r="AC24" s="39">
        <v>9.2768359716742868E-3</v>
      </c>
      <c r="AD24" s="19">
        <v>1.41</v>
      </c>
      <c r="AE24" s="19">
        <v>4.33</v>
      </c>
      <c r="AF24" s="18">
        <v>-0.67436489607390293</v>
      </c>
      <c r="AG24" s="17">
        <v>3076</v>
      </c>
      <c r="AH24" s="17">
        <v>45256</v>
      </c>
      <c r="AI24" s="19">
        <v>31.59</v>
      </c>
      <c r="AJ24" s="19">
        <v>28.23</v>
      </c>
      <c r="AK24" s="18">
        <v>0.11902231668437829</v>
      </c>
      <c r="AL24" s="19">
        <v>27.33</v>
      </c>
      <c r="AM24" s="19">
        <v>42.99</v>
      </c>
      <c r="AN24" s="22">
        <v>2.07E-2</v>
      </c>
      <c r="AO24" s="19">
        <v>10.62</v>
      </c>
    </row>
    <row r="25" spans="1:42" ht="17.25" customHeight="1" x14ac:dyDescent="0.35">
      <c r="A25" s="11">
        <v>24</v>
      </c>
      <c r="B25" s="12" t="s">
        <v>434</v>
      </c>
      <c r="C25" s="11" t="s">
        <v>196</v>
      </c>
      <c r="D25" s="11" t="s">
        <v>435</v>
      </c>
      <c r="E25" s="11" t="s">
        <v>66</v>
      </c>
      <c r="F25" s="11" t="s">
        <v>436</v>
      </c>
      <c r="G25" s="13">
        <v>120304</v>
      </c>
      <c r="H25" s="13">
        <v>120101</v>
      </c>
      <c r="I25" s="14">
        <v>39542</v>
      </c>
      <c r="J25" s="15">
        <v>3.4</v>
      </c>
      <c r="K25" s="34" t="s">
        <v>123</v>
      </c>
      <c r="L25" s="15">
        <v>39.799999999999997</v>
      </c>
      <c r="M25" s="15">
        <v>0</v>
      </c>
      <c r="N25" s="15" t="s">
        <v>1644</v>
      </c>
      <c r="O25" s="15" t="s">
        <v>1645</v>
      </c>
      <c r="P25" s="19">
        <v>0.65</v>
      </c>
      <c r="Q25" s="17">
        <v>4.0999999999999996</v>
      </c>
      <c r="R25" s="26">
        <v>158.209</v>
      </c>
      <c r="S25" s="13">
        <v>275.19400000000002</v>
      </c>
      <c r="T25" s="43">
        <v>60.625</v>
      </c>
      <c r="U25" s="43">
        <v>2</v>
      </c>
      <c r="V25" s="43">
        <v>6</v>
      </c>
      <c r="W25" s="46">
        <v>0.25</v>
      </c>
      <c r="X25" s="16">
        <v>44239</v>
      </c>
      <c r="Y25" s="16">
        <v>44196</v>
      </c>
      <c r="Z25" s="16" t="s">
        <v>1649</v>
      </c>
      <c r="AA25" s="17">
        <v>107569</v>
      </c>
      <c r="AB25" s="27">
        <v>120182</v>
      </c>
      <c r="AC25" s="39">
        <v>-0.10494916043999933</v>
      </c>
      <c r="AD25" s="19">
        <v>0</v>
      </c>
      <c r="AE25" s="19">
        <v>0.03</v>
      </c>
      <c r="AF25" s="18">
        <v>-1</v>
      </c>
      <c r="AG25" s="17">
        <v>0</v>
      </c>
      <c r="AH25" s="17">
        <v>3985749</v>
      </c>
      <c r="AI25" s="19">
        <v>2.39</v>
      </c>
      <c r="AJ25" s="19">
        <v>3.12</v>
      </c>
      <c r="AK25" s="18">
        <v>-0.23397435897435895</v>
      </c>
      <c r="AL25" s="19">
        <v>1.26</v>
      </c>
      <c r="AM25" s="19">
        <v>3.25</v>
      </c>
      <c r="AO25" s="19">
        <v>616.66999999999996</v>
      </c>
    </row>
    <row r="26" spans="1:42" ht="17.25" customHeight="1" x14ac:dyDescent="0.35">
      <c r="A26" s="11">
        <v>25</v>
      </c>
      <c r="B26" s="12" t="s">
        <v>1470</v>
      </c>
      <c r="C26" s="11" t="s">
        <v>6</v>
      </c>
      <c r="D26" s="11" t="s">
        <v>1471</v>
      </c>
      <c r="E26" s="11" t="s">
        <v>66</v>
      </c>
      <c r="F26" s="11" t="s">
        <v>1472</v>
      </c>
      <c r="G26" s="13">
        <v>113589</v>
      </c>
      <c r="H26" s="13">
        <v>110584</v>
      </c>
      <c r="I26" s="14">
        <v>43899</v>
      </c>
      <c r="J26" s="15">
        <v>12.6</v>
      </c>
      <c r="K26" s="15" t="s">
        <v>122</v>
      </c>
      <c r="L26" s="15">
        <v>62.1</v>
      </c>
      <c r="M26" s="15">
        <v>5.4</v>
      </c>
      <c r="N26" s="15" t="s">
        <v>1644</v>
      </c>
      <c r="O26" s="15" t="s">
        <v>1644</v>
      </c>
      <c r="P26" s="19">
        <v>26</v>
      </c>
      <c r="Q26" s="17">
        <v>274</v>
      </c>
      <c r="R26" s="26">
        <v>94.866</v>
      </c>
      <c r="S26" s="13">
        <v>579.09199999999998</v>
      </c>
      <c r="T26" s="43">
        <v>66.375</v>
      </c>
      <c r="U26" s="43">
        <v>3</v>
      </c>
      <c r="V26" s="43">
        <v>5</v>
      </c>
      <c r="W26" s="46">
        <v>0.375</v>
      </c>
      <c r="X26" s="16">
        <v>44251</v>
      </c>
      <c r="Y26" s="16">
        <v>44196</v>
      </c>
      <c r="Z26" s="16" t="s">
        <v>1649</v>
      </c>
      <c r="AA26" s="17">
        <v>93753</v>
      </c>
      <c r="AB26" s="17">
        <v>113589</v>
      </c>
      <c r="AC26" s="39">
        <v>-0.17462958561128278</v>
      </c>
      <c r="AD26" s="19">
        <v>1.87</v>
      </c>
      <c r="AE26" s="19">
        <v>2.75</v>
      </c>
      <c r="AF26" s="18">
        <v>-0.31999999999999995</v>
      </c>
      <c r="AG26" s="17">
        <v>68951</v>
      </c>
      <c r="AH26" s="17">
        <v>2819627</v>
      </c>
      <c r="AI26" s="19">
        <v>30.16</v>
      </c>
      <c r="AJ26" s="19">
        <v>34.130000000000003</v>
      </c>
      <c r="AK26" s="18">
        <v>-0.11631995312042198</v>
      </c>
      <c r="AL26" s="19">
        <v>17.95</v>
      </c>
      <c r="AM26" s="19">
        <v>37.729999999999997</v>
      </c>
      <c r="AN26" s="22">
        <v>1.9400000000000001E-2</v>
      </c>
      <c r="AO26" s="19">
        <v>19.73</v>
      </c>
      <c r="AP26" s="1"/>
    </row>
    <row r="27" spans="1:42" ht="17.25" customHeight="1" x14ac:dyDescent="0.35">
      <c r="A27" s="11">
        <v>26</v>
      </c>
      <c r="B27" s="12" t="s">
        <v>522</v>
      </c>
      <c r="C27" s="11" t="s">
        <v>155</v>
      </c>
      <c r="D27" s="11" t="s">
        <v>523</v>
      </c>
      <c r="E27" s="11" t="s">
        <v>66</v>
      </c>
      <c r="F27" s="11" t="s">
        <v>524</v>
      </c>
      <c r="G27" s="13">
        <v>110225</v>
      </c>
      <c r="H27" s="13">
        <v>108203</v>
      </c>
      <c r="I27" s="14">
        <v>43927</v>
      </c>
      <c r="J27" s="15">
        <v>2.2999999999999998</v>
      </c>
      <c r="K27" s="34" t="s">
        <v>124</v>
      </c>
      <c r="L27" s="15">
        <v>6.1</v>
      </c>
      <c r="M27" s="15">
        <v>1.3</v>
      </c>
      <c r="N27" s="15" t="s">
        <v>1644</v>
      </c>
      <c r="O27" s="15" t="s">
        <v>1644</v>
      </c>
      <c r="P27" s="19">
        <v>10.89</v>
      </c>
      <c r="Q27" s="17">
        <v>481</v>
      </c>
      <c r="R27" s="26">
        <v>23</v>
      </c>
      <c r="S27" s="13">
        <v>360</v>
      </c>
      <c r="T27" s="43">
        <v>63.363636363636367</v>
      </c>
      <c r="U27" s="43">
        <v>3</v>
      </c>
      <c r="V27" s="43">
        <v>8</v>
      </c>
      <c r="W27" s="46">
        <v>0.27272727272727271</v>
      </c>
      <c r="X27" s="16">
        <v>43915</v>
      </c>
      <c r="Y27" s="16">
        <v>43863</v>
      </c>
      <c r="AA27" s="17">
        <v>110225</v>
      </c>
      <c r="AB27" s="17">
        <v>108203</v>
      </c>
      <c r="AC27" s="39">
        <v>1.8687097400256925E-2</v>
      </c>
      <c r="AD27" s="19">
        <v>10.25</v>
      </c>
      <c r="AE27" s="19">
        <v>9.73</v>
      </c>
      <c r="AF27" s="18">
        <v>5.3442959917780017E-2</v>
      </c>
      <c r="AG27" s="17">
        <v>2254</v>
      </c>
      <c r="AH27" s="17">
        <v>51236</v>
      </c>
      <c r="AI27" s="19">
        <v>265.62</v>
      </c>
      <c r="AJ27" s="19">
        <v>213.35</v>
      </c>
      <c r="AK27" s="18">
        <v>0.2449964846496368</v>
      </c>
      <c r="AL27" s="19">
        <v>140.63</v>
      </c>
      <c r="AM27" s="19">
        <v>292.95</v>
      </c>
      <c r="AN27" s="22">
        <v>2.5999999999999999E-2</v>
      </c>
      <c r="AO27" s="19">
        <v>21.69</v>
      </c>
    </row>
    <row r="28" spans="1:42" ht="17.25" customHeight="1" x14ac:dyDescent="0.35">
      <c r="A28" s="11">
        <v>27</v>
      </c>
      <c r="B28" s="12" t="s">
        <v>613</v>
      </c>
      <c r="C28" s="11" t="s">
        <v>140</v>
      </c>
      <c r="D28" s="11" t="s">
        <v>614</v>
      </c>
      <c r="E28" s="11" t="s">
        <v>66</v>
      </c>
      <c r="F28" s="11" t="s">
        <v>615</v>
      </c>
      <c r="G28" s="13">
        <v>109559</v>
      </c>
      <c r="H28" s="13">
        <v>114217</v>
      </c>
      <c r="I28" s="14">
        <v>43915</v>
      </c>
      <c r="J28" s="15">
        <v>7.4</v>
      </c>
      <c r="K28" s="34" t="s">
        <v>121</v>
      </c>
      <c r="L28" s="15">
        <v>14.2</v>
      </c>
      <c r="M28" s="15">
        <v>0.1</v>
      </c>
      <c r="N28" s="15" t="s">
        <v>1644</v>
      </c>
      <c r="O28" s="15" t="s">
        <v>1644</v>
      </c>
      <c r="P28" s="19">
        <v>21.96</v>
      </c>
      <c r="Q28" s="17">
        <v>169</v>
      </c>
      <c r="R28" s="26">
        <v>188.738</v>
      </c>
      <c r="S28" s="13">
        <v>413.04399999999998</v>
      </c>
      <c r="T28" s="43">
        <v>61.833333333333336</v>
      </c>
      <c r="U28" s="43">
        <v>2</v>
      </c>
      <c r="V28" s="43">
        <v>10</v>
      </c>
      <c r="W28" s="46">
        <v>0.16666666666666666</v>
      </c>
      <c r="X28" s="16">
        <v>44251</v>
      </c>
      <c r="Y28" s="16">
        <v>44196</v>
      </c>
      <c r="Z28" s="16" t="s">
        <v>1649</v>
      </c>
      <c r="AA28" s="17">
        <v>65494</v>
      </c>
      <c r="AB28" s="17">
        <v>109559</v>
      </c>
      <c r="AC28" s="39">
        <v>-0.40220337900126873</v>
      </c>
      <c r="AD28" s="19">
        <v>-9.06</v>
      </c>
      <c r="AE28" s="19">
        <v>6.77</v>
      </c>
      <c r="AF28" s="18">
        <v>-2.338257016248154</v>
      </c>
      <c r="AG28" s="17">
        <v>1425</v>
      </c>
      <c r="AH28" s="17">
        <v>54721</v>
      </c>
      <c r="AI28" s="19">
        <v>69.150000000000006</v>
      </c>
      <c r="AJ28" s="19">
        <v>104.54</v>
      </c>
      <c r="AK28" s="18">
        <v>-0.33853070594987561</v>
      </c>
      <c r="AL28" s="19">
        <v>40.04</v>
      </c>
      <c r="AM28" s="19">
        <v>90.1</v>
      </c>
      <c r="AN28" s="22">
        <v>4.2599999999999999E-2</v>
      </c>
      <c r="AO28" s="29"/>
    </row>
    <row r="29" spans="1:42" ht="17.25" customHeight="1" x14ac:dyDescent="0.35">
      <c r="A29" s="11">
        <v>28</v>
      </c>
      <c r="B29" s="12" t="s">
        <v>698</v>
      </c>
      <c r="C29" s="11" t="s">
        <v>207</v>
      </c>
      <c r="D29" s="11" t="s">
        <v>699</v>
      </c>
      <c r="E29" s="11" t="s">
        <v>66</v>
      </c>
      <c r="F29" s="11" t="s">
        <v>700</v>
      </c>
      <c r="G29" s="13">
        <v>108942</v>
      </c>
      <c r="H29" s="13">
        <v>94507</v>
      </c>
      <c r="I29" s="14">
        <v>43945</v>
      </c>
      <c r="J29" s="15">
        <v>26.8</v>
      </c>
      <c r="K29" s="34" t="s">
        <v>123</v>
      </c>
      <c r="L29" s="15">
        <v>29.5</v>
      </c>
      <c r="M29" s="15">
        <v>0.7</v>
      </c>
      <c r="N29" s="15" t="s">
        <v>1644</v>
      </c>
      <c r="O29" s="15" t="s">
        <v>1644</v>
      </c>
      <c r="P29" s="19">
        <v>36.4</v>
      </c>
      <c r="Q29" s="17">
        <v>461</v>
      </c>
      <c r="R29" s="26">
        <v>78.8</v>
      </c>
      <c r="S29" s="13">
        <v>1556</v>
      </c>
      <c r="T29" s="43">
        <v>63.833333333333336</v>
      </c>
      <c r="U29" s="43">
        <v>2</v>
      </c>
      <c r="V29" s="43">
        <v>10</v>
      </c>
      <c r="W29" s="46">
        <v>0.16666666666666666</v>
      </c>
      <c r="X29" s="16">
        <v>44231</v>
      </c>
      <c r="Y29" s="16">
        <v>44196</v>
      </c>
      <c r="Z29" s="16" t="s">
        <v>1649</v>
      </c>
      <c r="AA29" s="17">
        <v>103564</v>
      </c>
      <c r="AB29" s="17">
        <v>108942</v>
      </c>
      <c r="AC29" s="39">
        <v>-4.9365717537772393E-2</v>
      </c>
      <c r="AD29" s="19">
        <v>2.2799999999999998</v>
      </c>
      <c r="AE29" s="19">
        <v>2.83</v>
      </c>
      <c r="AF29" s="18">
        <v>-0.19434628975265025</v>
      </c>
      <c r="AG29" s="17">
        <v>70669</v>
      </c>
      <c r="AH29" s="17">
        <v>273869</v>
      </c>
      <c r="AI29" s="19">
        <v>52.16</v>
      </c>
      <c r="AJ29" s="19">
        <v>43.78</v>
      </c>
      <c r="AK29" s="18">
        <v>0.19141160347190486</v>
      </c>
      <c r="AL29" s="19">
        <v>31.71</v>
      </c>
      <c r="AM29" s="19">
        <v>55.83</v>
      </c>
      <c r="AN29" s="22">
        <v>1.8200000000000001E-2</v>
      </c>
      <c r="AO29" s="19">
        <v>24.33</v>
      </c>
    </row>
    <row r="30" spans="1:42" ht="17.25" customHeight="1" x14ac:dyDescent="0.35">
      <c r="A30" s="11">
        <v>29</v>
      </c>
      <c r="B30" s="12" t="s">
        <v>789</v>
      </c>
      <c r="C30" s="11" t="s">
        <v>438</v>
      </c>
      <c r="D30" s="11" t="s">
        <v>790</v>
      </c>
      <c r="E30" s="11" t="s">
        <v>66</v>
      </c>
      <c r="F30" s="11" t="s">
        <v>791</v>
      </c>
      <c r="G30" s="13">
        <v>104213</v>
      </c>
      <c r="H30" s="13">
        <v>92105</v>
      </c>
      <c r="I30" s="14">
        <v>43917</v>
      </c>
      <c r="J30" s="15">
        <v>5.0999999999999996</v>
      </c>
      <c r="K30" s="34" t="s">
        <v>121</v>
      </c>
      <c r="L30" s="15">
        <v>16</v>
      </c>
      <c r="M30" s="15">
        <v>0.24</v>
      </c>
      <c r="N30" s="15" t="s">
        <v>1645</v>
      </c>
      <c r="O30" s="15" t="s">
        <v>1644</v>
      </c>
      <c r="P30" s="19">
        <v>15.5</v>
      </c>
      <c r="Q30" s="17">
        <v>247</v>
      </c>
      <c r="R30" s="26">
        <v>62.7</v>
      </c>
      <c r="S30" s="13">
        <v>564</v>
      </c>
      <c r="T30" s="17">
        <v>62</v>
      </c>
      <c r="U30" s="17">
        <v>2</v>
      </c>
      <c r="V30" s="17">
        <v>6</v>
      </c>
      <c r="W30" s="46">
        <v>0.25</v>
      </c>
      <c r="X30" s="16">
        <v>44245</v>
      </c>
      <c r="Y30" s="16">
        <v>44196</v>
      </c>
      <c r="Z30" s="16" t="s">
        <v>1649</v>
      </c>
      <c r="AA30" s="17">
        <v>121867</v>
      </c>
      <c r="AB30" s="17">
        <v>104213</v>
      </c>
      <c r="AC30" s="39">
        <v>0.16940304952357191</v>
      </c>
      <c r="AD30" s="19">
        <v>17.98</v>
      </c>
      <c r="AE30" s="19">
        <v>18.47</v>
      </c>
      <c r="AF30" s="18">
        <v>-2.652950730914989E-2</v>
      </c>
      <c r="AG30" s="17">
        <v>21691</v>
      </c>
      <c r="AH30" s="17">
        <v>86615</v>
      </c>
      <c r="AI30" s="19">
        <v>321.08999999999997</v>
      </c>
      <c r="AJ30" s="19">
        <v>298.01</v>
      </c>
      <c r="AK30" s="18">
        <v>7.7447065534713547E-2</v>
      </c>
      <c r="AL30" s="19">
        <v>171.03</v>
      </c>
      <c r="AM30" s="19">
        <v>342.29</v>
      </c>
      <c r="AN30" s="22">
        <v>1.35E-2</v>
      </c>
      <c r="AO30" s="19">
        <v>18.89</v>
      </c>
    </row>
    <row r="31" spans="1:42" ht="17.25" customHeight="1" x14ac:dyDescent="0.35">
      <c r="A31" s="11">
        <v>30</v>
      </c>
      <c r="B31" s="12" t="s">
        <v>884</v>
      </c>
      <c r="C31" s="11" t="s">
        <v>6</v>
      </c>
      <c r="D31" s="11" t="s">
        <v>885</v>
      </c>
      <c r="E31" s="11" t="s">
        <v>66</v>
      </c>
      <c r="F31" s="11" t="s">
        <v>886</v>
      </c>
      <c r="G31" s="13">
        <v>103915</v>
      </c>
      <c r="H31" s="13">
        <v>101060</v>
      </c>
      <c r="I31" s="14">
        <v>43906</v>
      </c>
      <c r="J31" s="15">
        <v>8.5</v>
      </c>
      <c r="K31" s="34" t="s">
        <v>124</v>
      </c>
      <c r="L31" s="15">
        <v>49.8</v>
      </c>
      <c r="M31" s="15">
        <v>7.2</v>
      </c>
      <c r="N31" s="15" t="s">
        <v>1644</v>
      </c>
      <c r="O31" s="15" t="s">
        <v>1644</v>
      </c>
      <c r="P31" s="19">
        <v>36</v>
      </c>
      <c r="Q31" s="17">
        <v>550</v>
      </c>
      <c r="R31" s="26">
        <v>65</v>
      </c>
      <c r="S31" s="13">
        <v>635</v>
      </c>
      <c r="T31" s="43">
        <v>63.545454545454547</v>
      </c>
      <c r="U31" s="43">
        <v>4</v>
      </c>
      <c r="V31" s="43">
        <v>7</v>
      </c>
      <c r="W31" s="46">
        <v>0.36363636363636365</v>
      </c>
      <c r="X31" s="16">
        <v>44250</v>
      </c>
      <c r="Y31" s="16">
        <v>44196</v>
      </c>
      <c r="Z31" s="16" t="s">
        <v>1649</v>
      </c>
      <c r="AA31" s="17">
        <v>72340</v>
      </c>
      <c r="AB31" s="17">
        <v>85063</v>
      </c>
      <c r="AC31" s="39">
        <v>-0.14957149406910172</v>
      </c>
      <c r="AD31" s="19">
        <v>0.41</v>
      </c>
      <c r="AE31" s="19">
        <v>4.05</v>
      </c>
      <c r="AF31" s="18">
        <v>-0.89876543209876536</v>
      </c>
      <c r="AG31" s="17">
        <v>26392</v>
      </c>
      <c r="AH31" s="17">
        <v>1955163</v>
      </c>
      <c r="AI31" s="19">
        <v>30.08</v>
      </c>
      <c r="AJ31" s="19">
        <v>51.56</v>
      </c>
      <c r="AK31" s="18">
        <v>-0.41660201706749422</v>
      </c>
      <c r="AL31" s="19">
        <v>20.76</v>
      </c>
      <c r="AM31" s="19">
        <v>38.880000000000003</v>
      </c>
      <c r="AN31" s="22">
        <v>1.03E-2</v>
      </c>
      <c r="AO31" s="19">
        <v>94.32</v>
      </c>
    </row>
    <row r="32" spans="1:42" ht="17.25" customHeight="1" x14ac:dyDescent="0.35">
      <c r="A32" s="11">
        <v>31</v>
      </c>
      <c r="B32" s="12" t="s">
        <v>969</v>
      </c>
      <c r="C32" s="11" t="s">
        <v>6</v>
      </c>
      <c r="D32" s="11" t="s">
        <v>970</v>
      </c>
      <c r="E32" s="11" t="s">
        <v>66</v>
      </c>
      <c r="F32" s="11" t="s">
        <v>971</v>
      </c>
      <c r="G32" s="13">
        <v>103449</v>
      </c>
      <c r="H32" s="13">
        <v>97120</v>
      </c>
      <c r="I32" s="14">
        <v>43901</v>
      </c>
      <c r="J32" s="15">
        <v>7.7510000000000003</v>
      </c>
      <c r="K32" s="34" t="s">
        <v>124</v>
      </c>
      <c r="L32" s="15">
        <v>97</v>
      </c>
      <c r="M32" s="15">
        <v>9.4</v>
      </c>
      <c r="N32" s="15" t="s">
        <v>1644</v>
      </c>
      <c r="O32" s="15" t="s">
        <v>1644</v>
      </c>
      <c r="P32" s="19">
        <v>25.521000000000001</v>
      </c>
      <c r="Q32" s="17">
        <v>482</v>
      </c>
      <c r="R32" s="26">
        <v>52.988</v>
      </c>
      <c r="S32" s="13">
        <v>643.86500000000001</v>
      </c>
      <c r="T32" s="43">
        <v>73.928571428571431</v>
      </c>
      <c r="W32" s="46" t="e">
        <v>#DIV/0!</v>
      </c>
      <c r="X32" s="16">
        <v>44253</v>
      </c>
      <c r="Y32" s="16">
        <v>44196</v>
      </c>
      <c r="Z32" s="16" t="s">
        <v>1649</v>
      </c>
      <c r="AA32" s="17">
        <v>74298</v>
      </c>
      <c r="AB32" s="17">
        <v>74286</v>
      </c>
      <c r="AC32" s="39">
        <v>1.61537840239076E-4</v>
      </c>
      <c r="AD32" s="19">
        <v>4.72</v>
      </c>
      <c r="AE32" s="19">
        <v>8.0399999999999991</v>
      </c>
      <c r="AF32" s="18">
        <v>-0.41293532338308453</v>
      </c>
      <c r="AG32" s="17">
        <v>22162</v>
      </c>
      <c r="AH32" s="17">
        <v>2260090</v>
      </c>
      <c r="AI32" s="19">
        <v>61.14</v>
      </c>
      <c r="AJ32" s="19">
        <v>76.14</v>
      </c>
      <c r="AK32" s="18">
        <v>-0.19700551615445233</v>
      </c>
      <c r="AL32" s="19">
        <v>32</v>
      </c>
      <c r="AM32" s="19">
        <v>72.84</v>
      </c>
      <c r="AN32" s="22">
        <v>2.8199999999999999E-2</v>
      </c>
      <c r="AO32" s="19">
        <v>15.3</v>
      </c>
    </row>
    <row r="33" spans="1:42" ht="17.25" customHeight="1" x14ac:dyDescent="0.35">
      <c r="A33" s="11">
        <v>32</v>
      </c>
      <c r="B33" s="12" t="s">
        <v>1055</v>
      </c>
      <c r="C33" s="11" t="s">
        <v>140</v>
      </c>
      <c r="D33" s="11" t="s">
        <v>1056</v>
      </c>
      <c r="E33" s="11" t="s">
        <v>66</v>
      </c>
      <c r="F33" s="11" t="s">
        <v>1057</v>
      </c>
      <c r="G33" s="13">
        <v>102729</v>
      </c>
      <c r="H33" s="13">
        <v>111407</v>
      </c>
      <c r="I33" s="14">
        <v>43909</v>
      </c>
      <c r="J33" s="15">
        <v>4.3325529999999999</v>
      </c>
      <c r="K33" s="34" t="s">
        <v>124</v>
      </c>
      <c r="L33" s="15">
        <v>9.3000000000000007</v>
      </c>
      <c r="M33" s="15">
        <v>0.2</v>
      </c>
      <c r="N33" s="15" t="s">
        <v>1644</v>
      </c>
      <c r="O33" s="15" t="s">
        <v>1644</v>
      </c>
      <c r="P33" s="19">
        <v>28.175000000000001</v>
      </c>
      <c r="Q33" s="17">
        <v>103</v>
      </c>
      <c r="S33" s="13">
        <v>335</v>
      </c>
      <c r="W33" s="46" t="e">
        <v>#DIV/0!</v>
      </c>
      <c r="X33" s="16">
        <v>43884</v>
      </c>
      <c r="Y33" s="16">
        <v>43830</v>
      </c>
      <c r="AA33" s="17">
        <v>64912</v>
      </c>
      <c r="AB33" s="17">
        <v>108324</v>
      </c>
      <c r="AC33" s="39">
        <v>-0.40076068092020234</v>
      </c>
      <c r="AD33" s="19">
        <v>-3.5</v>
      </c>
      <c r="AE33" s="19">
        <v>5.84</v>
      </c>
      <c r="AF33" s="18">
        <v>-1.5993150684931507</v>
      </c>
      <c r="AG33" s="17">
        <v>260</v>
      </c>
      <c r="AH33" s="17">
        <v>51774</v>
      </c>
      <c r="AI33" s="19">
        <v>55.71</v>
      </c>
      <c r="AJ33" s="19">
        <v>86.63</v>
      </c>
      <c r="AK33" s="18">
        <v>-0.35692023548424329</v>
      </c>
      <c r="AL33" s="19">
        <v>31</v>
      </c>
      <c r="AM33" s="19">
        <v>82.59</v>
      </c>
      <c r="AN33" s="22">
        <v>4.9599999999999998E-2</v>
      </c>
    </row>
    <row r="34" spans="1:42" ht="17.25" customHeight="1" x14ac:dyDescent="0.35">
      <c r="A34" s="11">
        <v>33</v>
      </c>
      <c r="B34" s="12" t="s">
        <v>1585</v>
      </c>
      <c r="C34" s="11" t="s">
        <v>7</v>
      </c>
      <c r="D34" s="11" t="s">
        <v>1586</v>
      </c>
      <c r="E34" s="11" t="s">
        <v>66</v>
      </c>
      <c r="F34" s="11" t="s">
        <v>1587</v>
      </c>
      <c r="G34" s="13">
        <v>95214</v>
      </c>
      <c r="H34" s="13">
        <v>120268</v>
      </c>
      <c r="I34" s="14">
        <v>43902</v>
      </c>
      <c r="J34" s="15">
        <v>10.47</v>
      </c>
      <c r="K34" s="15" t="s">
        <v>124</v>
      </c>
      <c r="L34" s="15">
        <v>75</v>
      </c>
      <c r="M34" s="15">
        <v>4.0999999999999996</v>
      </c>
      <c r="N34" s="15" t="s">
        <v>1644</v>
      </c>
      <c r="O34" s="15" t="s">
        <v>1645</v>
      </c>
      <c r="P34" s="19">
        <v>24.5</v>
      </c>
      <c r="Q34" s="17">
        <v>486</v>
      </c>
      <c r="R34" s="26">
        <v>50.47</v>
      </c>
      <c r="S34" s="13">
        <v>1135.9000000000001</v>
      </c>
      <c r="T34" s="43">
        <v>63.6</v>
      </c>
      <c r="U34" s="43">
        <v>4</v>
      </c>
      <c r="V34" s="43">
        <v>6</v>
      </c>
      <c r="W34" s="46">
        <v>0.4</v>
      </c>
      <c r="X34" s="16">
        <v>44239</v>
      </c>
      <c r="Y34" s="16">
        <v>44196</v>
      </c>
      <c r="Z34" s="16" t="s">
        <v>1649</v>
      </c>
      <c r="AA34" s="17">
        <v>79619</v>
      </c>
      <c r="AB34" s="17">
        <v>95214</v>
      </c>
      <c r="AC34" s="39">
        <v>-0.16378893860146618</v>
      </c>
      <c r="AD34" s="19">
        <v>0.57999999999999996</v>
      </c>
      <c r="AE34" s="19">
        <v>-0.62</v>
      </c>
      <c r="AF34" s="18">
        <v>-1.9354838709677418</v>
      </c>
      <c r="AG34" s="17">
        <v>25524</v>
      </c>
      <c r="AH34" s="17">
        <v>253452</v>
      </c>
      <c r="AI34" s="19">
        <v>10.79</v>
      </c>
      <c r="AJ34" s="19">
        <v>11.1</v>
      </c>
      <c r="AK34" s="18">
        <v>-2.7927927927927972E-2</v>
      </c>
      <c r="AL34" s="19">
        <v>5.48</v>
      </c>
      <c r="AM34" s="19">
        <v>14.34</v>
      </c>
      <c r="AN34" s="22">
        <v>2.8999999999999998E-3</v>
      </c>
      <c r="AO34" s="19">
        <v>24.6</v>
      </c>
      <c r="AP34" s="1"/>
    </row>
    <row r="35" spans="1:42" ht="17.25" customHeight="1" x14ac:dyDescent="0.35">
      <c r="A35" s="11">
        <v>34</v>
      </c>
      <c r="B35" s="12" t="s">
        <v>1139</v>
      </c>
      <c r="C35" s="11" t="s">
        <v>2</v>
      </c>
      <c r="D35" s="11" t="s">
        <v>1140</v>
      </c>
      <c r="E35" s="11" t="s">
        <v>66</v>
      </c>
      <c r="F35" s="11" t="s">
        <v>1141</v>
      </c>
      <c r="G35" s="13">
        <v>92154</v>
      </c>
      <c r="H35" s="13">
        <v>90621</v>
      </c>
      <c r="I35" s="14">
        <v>43970</v>
      </c>
      <c r="J35" s="15">
        <v>7.29</v>
      </c>
      <c r="K35" s="34" t="s">
        <v>122</v>
      </c>
      <c r="L35" s="15">
        <v>34.4</v>
      </c>
      <c r="M35" s="15">
        <v>0.9</v>
      </c>
      <c r="N35" s="15" t="s">
        <v>1644</v>
      </c>
      <c r="O35" s="15" t="s">
        <v>1644</v>
      </c>
      <c r="P35" s="19">
        <v>3.4</v>
      </c>
      <c r="Q35" s="17">
        <v>39</v>
      </c>
      <c r="R35" s="26">
        <v>86.087000000000003</v>
      </c>
      <c r="S35" s="13">
        <v>1319</v>
      </c>
      <c r="T35" s="17">
        <v>70.666666666666671</v>
      </c>
      <c r="U35" s="17">
        <v>1</v>
      </c>
      <c r="V35" s="17">
        <v>11</v>
      </c>
      <c r="W35" s="46">
        <v>8.3333333333333329E-2</v>
      </c>
      <c r="X35" s="16">
        <v>43917</v>
      </c>
      <c r="Y35" s="16">
        <v>43861</v>
      </c>
      <c r="AA35" s="17">
        <v>92154</v>
      </c>
      <c r="AB35" s="17">
        <v>90621</v>
      </c>
      <c r="AC35" s="39">
        <v>1.6916608733075114E-2</v>
      </c>
      <c r="AD35" s="19">
        <v>6.03</v>
      </c>
      <c r="AE35" s="19">
        <v>-0.12999999999999989</v>
      </c>
      <c r="AF35" s="18">
        <v>-47.384615384615422</v>
      </c>
      <c r="AG35" s="17">
        <v>41691</v>
      </c>
      <c r="AH35" s="17">
        <v>118861</v>
      </c>
      <c r="AI35" s="19">
        <v>73.290000000000006</v>
      </c>
      <c r="AJ35" s="19">
        <v>51.39</v>
      </c>
      <c r="AK35" s="18">
        <v>0.42615294804436671</v>
      </c>
      <c r="AL35" s="19">
        <v>25.51</v>
      </c>
      <c r="AM35" s="19">
        <v>86.69</v>
      </c>
      <c r="AO35" s="19">
        <v>20.170000000000002</v>
      </c>
      <c r="AP35" s="37" t="s">
        <v>1142</v>
      </c>
    </row>
    <row r="36" spans="1:42" ht="17.25" customHeight="1" x14ac:dyDescent="0.35">
      <c r="A36" s="11">
        <v>35</v>
      </c>
      <c r="B36" s="12" t="s">
        <v>1225</v>
      </c>
      <c r="C36" s="11" t="s">
        <v>9</v>
      </c>
      <c r="D36" s="11" t="s">
        <v>1226</v>
      </c>
      <c r="E36" s="11" t="s">
        <v>66</v>
      </c>
      <c r="F36" s="11" t="s">
        <v>1227</v>
      </c>
      <c r="G36" s="13">
        <v>82059</v>
      </c>
      <c r="H36" s="13">
        <v>81581</v>
      </c>
      <c r="I36" s="14">
        <v>43901</v>
      </c>
      <c r="J36" s="15">
        <v>6.74</v>
      </c>
      <c r="K36" s="34" t="s">
        <v>122</v>
      </c>
      <c r="L36" s="15">
        <v>5.6500000000000002E-2</v>
      </c>
      <c r="M36" s="15">
        <v>2.06</v>
      </c>
      <c r="N36" s="15" t="s">
        <v>1644</v>
      </c>
      <c r="O36" s="15" t="s">
        <v>1644</v>
      </c>
      <c r="P36" s="19">
        <v>25.4</v>
      </c>
      <c r="Q36" s="17">
        <v>334</v>
      </c>
      <c r="R36" s="26">
        <v>76</v>
      </c>
      <c r="S36" s="13">
        <v>360</v>
      </c>
      <c r="T36" s="17">
        <v>64.272727272727266</v>
      </c>
      <c r="U36" s="17">
        <v>2</v>
      </c>
      <c r="V36" s="17">
        <v>9</v>
      </c>
      <c r="W36" s="46">
        <v>0.18181818181818182</v>
      </c>
      <c r="X36" s="16">
        <v>44249</v>
      </c>
      <c r="Y36" s="16">
        <v>44199</v>
      </c>
      <c r="Z36" s="16" t="s">
        <v>1649</v>
      </c>
      <c r="AA36" s="17">
        <v>82584</v>
      </c>
      <c r="AB36" s="17">
        <v>82059</v>
      </c>
      <c r="AC36" s="39">
        <v>6.3978357035791317E-3</v>
      </c>
      <c r="AD36" s="19">
        <v>5.51</v>
      </c>
      <c r="AE36" s="19">
        <v>5.63</v>
      </c>
      <c r="AF36" s="18">
        <v>-2.1314387211367691E-2</v>
      </c>
      <c r="AG36" s="17">
        <v>36393</v>
      </c>
      <c r="AH36" s="17">
        <v>174894</v>
      </c>
      <c r="AI36" s="19">
        <v>156.4</v>
      </c>
      <c r="AJ36" s="19">
        <v>141.13</v>
      </c>
      <c r="AK36" s="18">
        <v>0.10819811521292433</v>
      </c>
      <c r="AL36" s="19">
        <v>109.16</v>
      </c>
      <c r="AM36" s="19">
        <v>173.65</v>
      </c>
      <c r="AN36" s="22">
        <v>2.5899999999999999E-2</v>
      </c>
      <c r="AO36" s="19">
        <v>28.57</v>
      </c>
    </row>
    <row r="37" spans="1:42" ht="17.25" customHeight="1" x14ac:dyDescent="0.35">
      <c r="A37" s="11">
        <v>36</v>
      </c>
      <c r="B37" s="12" t="s">
        <v>1307</v>
      </c>
      <c r="C37" s="11" t="s">
        <v>192</v>
      </c>
      <c r="D37" s="11" t="s">
        <v>1308</v>
      </c>
      <c r="E37" s="11" t="s">
        <v>68</v>
      </c>
      <c r="G37" s="13">
        <v>79395.3</v>
      </c>
      <c r="H37" s="13">
        <v>81732.2</v>
      </c>
      <c r="N37" s="15" t="s">
        <v>1644</v>
      </c>
      <c r="O37" s="15" t="s">
        <v>1644</v>
      </c>
      <c r="W37" s="46" t="e">
        <v>#DIV/0!</v>
      </c>
      <c r="AF37" s="18"/>
      <c r="AP37" s="37" t="s">
        <v>1020</v>
      </c>
    </row>
    <row r="38" spans="1:42" ht="17.25" customHeight="1" x14ac:dyDescent="0.35">
      <c r="A38" s="11">
        <v>37</v>
      </c>
      <c r="B38" s="12" t="s">
        <v>11</v>
      </c>
      <c r="C38" s="11" t="s">
        <v>0</v>
      </c>
      <c r="D38" s="11" t="s">
        <v>12</v>
      </c>
      <c r="E38" s="11" t="s">
        <v>66</v>
      </c>
      <c r="F38" s="11" t="s">
        <v>69</v>
      </c>
      <c r="G38" s="13">
        <v>78112</v>
      </c>
      <c r="H38" s="13">
        <v>75356</v>
      </c>
      <c r="I38" s="14">
        <v>43948</v>
      </c>
      <c r="J38" s="15">
        <v>3.3140000000000001</v>
      </c>
      <c r="K38" s="34" t="s">
        <v>121</v>
      </c>
      <c r="L38" s="15">
        <v>5.9</v>
      </c>
      <c r="M38" s="15">
        <v>0.998</v>
      </c>
      <c r="N38" s="15" t="s">
        <v>1644</v>
      </c>
      <c r="O38" s="15" t="s">
        <v>1644</v>
      </c>
      <c r="P38" s="19">
        <v>18.899999999999999</v>
      </c>
      <c r="Q38" s="17">
        <v>821</v>
      </c>
      <c r="R38" s="26">
        <v>23.08</v>
      </c>
      <c r="S38" s="13">
        <v>325.024</v>
      </c>
      <c r="T38" s="43"/>
      <c r="U38" s="43">
        <v>3</v>
      </c>
      <c r="V38" s="43">
        <v>7</v>
      </c>
      <c r="W38" s="46">
        <v>0.3</v>
      </c>
      <c r="X38" s="16">
        <v>43901</v>
      </c>
      <c r="Y38" s="16">
        <v>43862</v>
      </c>
      <c r="AA38" s="17">
        <v>78112</v>
      </c>
      <c r="AB38" s="17">
        <v>75356</v>
      </c>
      <c r="AC38" s="39">
        <v>3.6573066510961302E-2</v>
      </c>
      <c r="AD38" s="19">
        <v>6.36</v>
      </c>
      <c r="AE38" s="19">
        <v>5.51</v>
      </c>
      <c r="AF38" s="18">
        <v>0.15426497277676962</v>
      </c>
      <c r="AH38" s="17">
        <v>42779</v>
      </c>
      <c r="AI38" s="19">
        <v>175.9</v>
      </c>
      <c r="AJ38" s="19">
        <v>125.22</v>
      </c>
      <c r="AK38" s="18">
        <v>0.40472767928445941</v>
      </c>
      <c r="AL38" s="19">
        <v>90.17</v>
      </c>
      <c r="AM38" s="19">
        <v>199.96</v>
      </c>
      <c r="AN38" s="22">
        <v>1.5800000000000002E-2</v>
      </c>
      <c r="AO38" s="19">
        <v>20.47</v>
      </c>
      <c r="AP38" s="37" t="s">
        <v>603</v>
      </c>
    </row>
    <row r="39" spans="1:42" ht="17.25" customHeight="1" x14ac:dyDescent="0.35">
      <c r="A39" s="11">
        <v>38</v>
      </c>
      <c r="B39" s="12" t="s">
        <v>1390</v>
      </c>
      <c r="C39" s="11" t="s">
        <v>10</v>
      </c>
      <c r="D39" s="11" t="s">
        <v>1391</v>
      </c>
      <c r="E39" s="11" t="s">
        <v>66</v>
      </c>
      <c r="F39" s="11" t="s">
        <v>1390</v>
      </c>
      <c r="G39" s="13">
        <v>77147</v>
      </c>
      <c r="H39" s="13">
        <v>79591</v>
      </c>
      <c r="I39" s="14">
        <v>44263</v>
      </c>
      <c r="J39" s="15">
        <v>9.75</v>
      </c>
      <c r="K39" s="34" t="s">
        <v>122</v>
      </c>
      <c r="L39" s="15">
        <v>95.7</v>
      </c>
      <c r="M39" s="15">
        <v>2.5</v>
      </c>
      <c r="N39" s="15" t="s">
        <v>1644</v>
      </c>
      <c r="O39" s="15" t="s">
        <v>1644</v>
      </c>
      <c r="P39" s="19">
        <v>17.010000000000002</v>
      </c>
      <c r="Q39" s="17">
        <v>347</v>
      </c>
      <c r="R39" s="26">
        <v>49</v>
      </c>
      <c r="S39" s="13">
        <v>641.70000000000005</v>
      </c>
      <c r="T39" s="43">
        <v>61.4</v>
      </c>
      <c r="U39" s="43">
        <v>3</v>
      </c>
      <c r="V39" s="43">
        <v>7</v>
      </c>
      <c r="W39" s="46">
        <v>0.3</v>
      </c>
      <c r="X39" s="16">
        <v>44250</v>
      </c>
      <c r="Y39" s="16">
        <v>44196</v>
      </c>
      <c r="Z39" s="16" t="s">
        <v>1649</v>
      </c>
      <c r="AA39" s="17">
        <v>73620</v>
      </c>
      <c r="AB39" s="17">
        <v>77147</v>
      </c>
      <c r="AC39" s="39">
        <v>-4.5717915149001261E-2</v>
      </c>
      <c r="AD39" s="19">
        <v>6.23</v>
      </c>
      <c r="AE39" s="19">
        <v>10.56</v>
      </c>
      <c r="AF39" s="18">
        <v>-0.41003787878787878</v>
      </c>
      <c r="AG39" s="17">
        <v>59617</v>
      </c>
      <c r="AH39" s="17">
        <v>155971</v>
      </c>
      <c r="AI39" s="19">
        <v>124.22</v>
      </c>
      <c r="AJ39" s="19">
        <v>125.68</v>
      </c>
      <c r="AK39" s="18">
        <v>-1.1616804583068172E-2</v>
      </c>
      <c r="AL39" s="19">
        <v>90.56</v>
      </c>
      <c r="AM39" s="19">
        <v>135.88</v>
      </c>
      <c r="AN39" s="22">
        <v>5.3100000000000001E-2</v>
      </c>
      <c r="AO39" s="19">
        <v>20.02</v>
      </c>
    </row>
    <row r="40" spans="1:42" ht="17.25" customHeight="1" x14ac:dyDescent="0.35">
      <c r="A40" s="11">
        <v>39</v>
      </c>
      <c r="B40" s="12" t="s">
        <v>147</v>
      </c>
      <c r="C40" s="11" t="s">
        <v>148</v>
      </c>
      <c r="D40" s="11" t="s">
        <v>149</v>
      </c>
      <c r="E40" s="11" t="s">
        <v>66</v>
      </c>
      <c r="F40" s="11" t="s">
        <v>150</v>
      </c>
      <c r="G40" s="13">
        <v>77046</v>
      </c>
      <c r="I40" s="14">
        <v>43903</v>
      </c>
      <c r="J40" s="15">
        <v>3.05</v>
      </c>
      <c r="K40" s="34" t="s">
        <v>122</v>
      </c>
      <c r="L40" s="15">
        <v>77.7</v>
      </c>
      <c r="M40" s="15">
        <v>10.199999999999999</v>
      </c>
      <c r="N40" s="15" t="s">
        <v>1644</v>
      </c>
      <c r="O40" s="15" t="s">
        <v>1644</v>
      </c>
      <c r="P40" s="19">
        <v>19.5</v>
      </c>
      <c r="Q40" s="17">
        <v>282</v>
      </c>
      <c r="R40" s="26">
        <v>76.417000000000002</v>
      </c>
      <c r="S40" s="13">
        <v>416.18299999999999</v>
      </c>
      <c r="T40" s="43">
        <v>56.571428571428569</v>
      </c>
      <c r="U40" s="43">
        <v>2</v>
      </c>
      <c r="V40" s="43">
        <v>5</v>
      </c>
      <c r="W40" s="46">
        <v>0.2857142857142857</v>
      </c>
      <c r="X40" s="16">
        <v>44235</v>
      </c>
      <c r="Y40" s="16">
        <v>44196</v>
      </c>
      <c r="Z40" s="16" t="s">
        <v>1649</v>
      </c>
      <c r="AA40" s="17">
        <v>56587</v>
      </c>
      <c r="AB40" s="17">
        <v>45349</v>
      </c>
      <c r="AC40" s="39">
        <v>0.24781141811285806</v>
      </c>
      <c r="AD40" s="19">
        <v>-2.59</v>
      </c>
      <c r="AE40" s="19">
        <v>6.41</v>
      </c>
      <c r="AF40" s="18">
        <v>-1.4040561622464898</v>
      </c>
      <c r="AG40" s="17">
        <v>54285</v>
      </c>
      <c r="AH40" s="17">
        <v>162153</v>
      </c>
      <c r="AI40" s="19">
        <v>70.92</v>
      </c>
      <c r="AJ40" s="19">
        <v>91.06</v>
      </c>
      <c r="AK40" s="18">
        <v>-0.2211728530639139</v>
      </c>
      <c r="AL40" s="19">
        <v>43.44</v>
      </c>
      <c r="AM40" s="19">
        <v>78.17</v>
      </c>
      <c r="AN40" s="22">
        <v>2.5499999999999998E-2</v>
      </c>
    </row>
    <row r="41" spans="1:42" ht="17.25" customHeight="1" x14ac:dyDescent="0.35">
      <c r="A41" s="11">
        <v>40</v>
      </c>
      <c r="B41" s="12" t="s">
        <v>254</v>
      </c>
      <c r="C41" s="11" t="s">
        <v>148</v>
      </c>
      <c r="D41" s="11" t="s">
        <v>255</v>
      </c>
      <c r="E41" s="11" t="s">
        <v>66</v>
      </c>
      <c r="F41" s="11" t="s">
        <v>256</v>
      </c>
      <c r="G41" s="13">
        <v>76559</v>
      </c>
      <c r="H41" s="13">
        <v>101127</v>
      </c>
      <c r="I41" s="14">
        <v>44260</v>
      </c>
      <c r="J41" s="15">
        <v>5.22</v>
      </c>
      <c r="K41" s="34" t="s">
        <v>123</v>
      </c>
      <c r="L41" s="15">
        <v>31.6</v>
      </c>
      <c r="M41" s="15">
        <v>0</v>
      </c>
      <c r="N41" s="15" t="s">
        <v>1644</v>
      </c>
      <c r="O41" s="15" t="s">
        <v>1644</v>
      </c>
      <c r="P41" s="19">
        <v>21.07</v>
      </c>
      <c r="Q41" s="17">
        <v>158</v>
      </c>
      <c r="R41" s="26">
        <v>133.80000000000001</v>
      </c>
      <c r="S41" s="13">
        <v>408.78</v>
      </c>
      <c r="T41" s="43"/>
      <c r="U41" s="43">
        <v>3</v>
      </c>
      <c r="V41" s="43">
        <v>9</v>
      </c>
      <c r="W41" s="46">
        <v>0.25</v>
      </c>
      <c r="X41" s="16">
        <v>44228</v>
      </c>
      <c r="Y41" s="16">
        <v>44196</v>
      </c>
      <c r="Z41" s="16" t="s">
        <v>1649</v>
      </c>
      <c r="AA41" s="17">
        <v>58158</v>
      </c>
      <c r="AB41" s="17">
        <v>76559</v>
      </c>
      <c r="AC41" s="39">
        <v>-0.24035057929178802</v>
      </c>
      <c r="AD41" s="19">
        <v>-20.88</v>
      </c>
      <c r="AE41" s="19">
        <v>-1.1200000000000001</v>
      </c>
      <c r="AF41" s="18">
        <v>17.642857142857139</v>
      </c>
      <c r="AG41" s="17">
        <v>8081</v>
      </c>
      <c r="AH41" s="17">
        <v>152136</v>
      </c>
      <c r="AI41" s="19">
        <v>214.06</v>
      </c>
      <c r="AJ41" s="19">
        <v>323.83</v>
      </c>
      <c r="AK41" s="18">
        <v>-0.33897415310502421</v>
      </c>
      <c r="AL41" s="19">
        <v>89</v>
      </c>
      <c r="AM41" s="19">
        <v>244.08</v>
      </c>
    </row>
    <row r="42" spans="1:42" ht="17.25" customHeight="1" x14ac:dyDescent="0.35">
      <c r="A42" s="11">
        <v>41</v>
      </c>
      <c r="B42" s="12" t="s">
        <v>343</v>
      </c>
      <c r="C42" s="11" t="s">
        <v>196</v>
      </c>
      <c r="D42" s="11" t="s">
        <v>344</v>
      </c>
      <c r="E42" s="11" t="s">
        <v>66</v>
      </c>
      <c r="F42" s="11" t="s">
        <v>345</v>
      </c>
      <c r="G42" s="13">
        <v>75125</v>
      </c>
      <c r="H42" s="13">
        <v>73598</v>
      </c>
      <c r="N42" s="15" t="s">
        <v>1644</v>
      </c>
      <c r="O42" s="15" t="s">
        <v>1644</v>
      </c>
      <c r="T42" s="43">
        <v>60</v>
      </c>
      <c r="U42" s="43">
        <v>3</v>
      </c>
      <c r="V42" s="43">
        <v>4</v>
      </c>
      <c r="W42" s="46">
        <v>0.42857142857142855</v>
      </c>
      <c r="X42" s="16">
        <v>44238</v>
      </c>
      <c r="Y42" s="16">
        <v>44196</v>
      </c>
      <c r="Z42" s="16" t="s">
        <v>1649</v>
      </c>
      <c r="AA42" s="17">
        <v>16659</v>
      </c>
      <c r="AB42" s="17">
        <v>14078</v>
      </c>
      <c r="AC42" s="39">
        <v>0.18333570109390537</v>
      </c>
      <c r="AF42" s="18"/>
      <c r="AI42" s="19">
        <v>2.33</v>
      </c>
      <c r="AJ42" s="19">
        <v>3</v>
      </c>
      <c r="AK42" s="18">
        <v>-0.2233333333333333</v>
      </c>
    </row>
    <row r="43" spans="1:42" ht="17.25" customHeight="1" x14ac:dyDescent="0.35">
      <c r="A43" s="11">
        <v>42</v>
      </c>
      <c r="B43" s="12" t="s">
        <v>437</v>
      </c>
      <c r="C43" s="11" t="s">
        <v>438</v>
      </c>
      <c r="D43" s="11" t="s">
        <v>439</v>
      </c>
      <c r="E43" s="11" t="s">
        <v>66</v>
      </c>
      <c r="F43" s="11" t="s">
        <v>440</v>
      </c>
      <c r="G43" s="13">
        <v>74639</v>
      </c>
      <c r="H43" s="13">
        <v>60116</v>
      </c>
      <c r="I43" s="14">
        <v>43903</v>
      </c>
      <c r="J43" s="15">
        <v>9.5</v>
      </c>
      <c r="K43" s="34" t="s">
        <v>124</v>
      </c>
      <c r="L43" s="15">
        <v>13.2</v>
      </c>
      <c r="M43" s="15">
        <v>0.189</v>
      </c>
      <c r="N43" s="15" t="s">
        <v>1644</v>
      </c>
      <c r="O43" s="15" t="s">
        <v>1644</v>
      </c>
      <c r="P43" s="19">
        <v>26.4</v>
      </c>
      <c r="Q43" s="17">
        <v>383</v>
      </c>
      <c r="R43" s="26">
        <v>68.986999999999995</v>
      </c>
      <c r="S43" s="13">
        <v>362.91500000000002</v>
      </c>
      <c r="T43" s="43">
        <v>62</v>
      </c>
      <c r="U43" s="43">
        <v>3</v>
      </c>
      <c r="V43" s="43">
        <v>7</v>
      </c>
      <c r="W43" s="46">
        <v>0.3</v>
      </c>
      <c r="X43" s="16">
        <v>44249</v>
      </c>
      <c r="Y43" s="16">
        <v>44196</v>
      </c>
      <c r="Z43" s="16" t="s">
        <v>1649</v>
      </c>
      <c r="AA43" s="17">
        <v>111115</v>
      </c>
      <c r="AB43" s="17">
        <v>74639</v>
      </c>
      <c r="AC43" s="39">
        <v>0.4886989375527539</v>
      </c>
      <c r="AD43" s="19">
        <v>3.12</v>
      </c>
      <c r="AE43" s="19">
        <v>3.14</v>
      </c>
      <c r="AF43" s="18">
        <v>-6.3694267515923622E-3</v>
      </c>
      <c r="AG43" s="17">
        <v>18652</v>
      </c>
      <c r="AH43" s="17">
        <v>68719</v>
      </c>
      <c r="AI43" s="19">
        <v>60.03</v>
      </c>
      <c r="AJ43" s="19">
        <v>62.87</v>
      </c>
      <c r="AK43" s="18">
        <v>-4.5172578336249346E-2</v>
      </c>
      <c r="AL43" s="19">
        <v>43.96</v>
      </c>
      <c r="AM43" s="19">
        <v>74.7</v>
      </c>
      <c r="AO43" s="19">
        <v>19.78</v>
      </c>
    </row>
    <row r="44" spans="1:42" ht="17.25" customHeight="1" x14ac:dyDescent="0.35">
      <c r="A44" s="11">
        <v>43</v>
      </c>
      <c r="B44" s="12" t="s">
        <v>1473</v>
      </c>
      <c r="C44" s="11" t="s">
        <v>793</v>
      </c>
      <c r="D44" s="11" t="s">
        <v>1474</v>
      </c>
      <c r="E44" s="11" t="s">
        <v>66</v>
      </c>
      <c r="F44" s="11" t="s">
        <v>1475</v>
      </c>
      <c r="G44" s="13">
        <v>74094</v>
      </c>
      <c r="H44" s="13">
        <v>71861</v>
      </c>
      <c r="I44" s="14">
        <v>43910</v>
      </c>
      <c r="J44" s="15">
        <v>5.74</v>
      </c>
      <c r="K44" s="15" t="s">
        <v>123</v>
      </c>
      <c r="L44" s="15">
        <v>17.7</v>
      </c>
      <c r="M44" s="15">
        <v>0.63100000000000001</v>
      </c>
      <c r="N44" s="15" t="s">
        <v>1645</v>
      </c>
      <c r="O44" s="15" t="s">
        <v>1644</v>
      </c>
      <c r="P44" s="19">
        <v>18</v>
      </c>
      <c r="Q44" s="17">
        <v>243</v>
      </c>
      <c r="R44" s="26">
        <v>74.394999999999996</v>
      </c>
      <c r="S44" s="13">
        <v>332.4</v>
      </c>
      <c r="T44" s="43">
        <v>52</v>
      </c>
      <c r="U44" s="43">
        <v>5</v>
      </c>
      <c r="V44" s="43">
        <v>10</v>
      </c>
      <c r="W44" s="46">
        <v>0.33333333333333331</v>
      </c>
      <c r="X44" s="16">
        <v>44249</v>
      </c>
      <c r="Y44" s="16">
        <v>44196</v>
      </c>
      <c r="Z44" s="16" t="s">
        <v>1649</v>
      </c>
      <c r="AA44" s="17">
        <v>84628</v>
      </c>
      <c r="AB44" s="17">
        <v>74094</v>
      </c>
      <c r="AC44" s="39">
        <v>0.14217075606661808</v>
      </c>
      <c r="AD44" s="19">
        <v>1.54</v>
      </c>
      <c r="AE44" s="19">
        <v>5.1100000000000003</v>
      </c>
      <c r="AF44" s="18">
        <v>-0.69863013698630139</v>
      </c>
      <c r="AG44" s="17">
        <v>3367</v>
      </c>
      <c r="AH44" s="17">
        <v>62408</v>
      </c>
      <c r="AI44" s="19">
        <v>167.34</v>
      </c>
      <c r="AJ44" s="19">
        <v>112.58</v>
      </c>
      <c r="AK44" s="18">
        <v>0.48640966423876358</v>
      </c>
      <c r="AL44" s="19">
        <v>82</v>
      </c>
      <c r="AM44" s="19">
        <v>178</v>
      </c>
      <c r="AN44" s="22">
        <v>2.5399999999999999E-2</v>
      </c>
      <c r="AO44" s="19">
        <v>106.78</v>
      </c>
      <c r="AP44" s="1"/>
    </row>
    <row r="45" spans="1:42" ht="17.25" customHeight="1" x14ac:dyDescent="0.35">
      <c r="A45" s="11">
        <v>44</v>
      </c>
      <c r="B45" s="12" t="s">
        <v>525</v>
      </c>
      <c r="C45" s="11" t="s">
        <v>155</v>
      </c>
      <c r="D45" s="11" t="s">
        <v>526</v>
      </c>
      <c r="E45" s="11" t="s">
        <v>66</v>
      </c>
      <c r="F45" s="11" t="s">
        <v>527</v>
      </c>
      <c r="G45" s="13">
        <v>72148</v>
      </c>
      <c r="H45" s="13">
        <v>71309</v>
      </c>
      <c r="I45" s="14">
        <v>43937</v>
      </c>
      <c r="J45" s="15">
        <v>5.8</v>
      </c>
      <c r="K45" s="34" t="s">
        <v>123</v>
      </c>
      <c r="L45" s="15">
        <v>4</v>
      </c>
      <c r="M45" s="15">
        <v>0.03</v>
      </c>
      <c r="N45" s="15" t="s">
        <v>1644</v>
      </c>
      <c r="O45" s="15" t="s">
        <v>1644</v>
      </c>
      <c r="P45" s="19">
        <v>11.6</v>
      </c>
      <c r="Q45" s="17">
        <v>511</v>
      </c>
      <c r="R45" s="26">
        <v>23</v>
      </c>
      <c r="S45" s="13">
        <v>315</v>
      </c>
      <c r="T45" s="43">
        <v>59.25</v>
      </c>
      <c r="U45" s="43">
        <v>2</v>
      </c>
      <c r="V45" s="43">
        <v>6</v>
      </c>
      <c r="W45" s="46">
        <v>0.25</v>
      </c>
      <c r="X45" s="16">
        <v>43913</v>
      </c>
      <c r="Y45" s="16">
        <v>43861</v>
      </c>
      <c r="AA45" s="17">
        <v>72148</v>
      </c>
      <c r="AB45" s="17">
        <v>71309</v>
      </c>
      <c r="AC45" s="39">
        <v>1.1765695774726893E-2</v>
      </c>
      <c r="AD45" s="19">
        <v>5.49</v>
      </c>
      <c r="AE45" s="19">
        <v>2.84</v>
      </c>
      <c r="AF45" s="18">
        <v>0.93309859154929597</v>
      </c>
      <c r="AG45" s="17">
        <v>303</v>
      </c>
      <c r="AH45" s="17">
        <v>39471</v>
      </c>
      <c r="AI45" s="19">
        <v>159.94999999999999</v>
      </c>
      <c r="AJ45" s="19">
        <v>117.26</v>
      </c>
      <c r="AK45" s="18">
        <v>0.36406276650179076</v>
      </c>
      <c r="AL45" s="19">
        <v>60</v>
      </c>
      <c r="AM45" s="19">
        <v>180.67</v>
      </c>
      <c r="AN45" s="22">
        <v>1.5100000000000001E-2</v>
      </c>
      <c r="AO45" s="19">
        <v>21.02</v>
      </c>
    </row>
    <row r="46" spans="1:42" ht="17.25" customHeight="1" x14ac:dyDescent="0.35">
      <c r="A46" s="11">
        <v>45</v>
      </c>
      <c r="B46" s="12" t="s">
        <v>616</v>
      </c>
      <c r="C46" s="11" t="s">
        <v>13</v>
      </c>
      <c r="D46" s="11" t="s">
        <v>617</v>
      </c>
      <c r="E46" s="11" t="s">
        <v>66</v>
      </c>
      <c r="F46" s="11" t="s">
        <v>618</v>
      </c>
      <c r="G46" s="13">
        <v>71965</v>
      </c>
      <c r="H46" s="13">
        <v>70848</v>
      </c>
      <c r="I46" s="14">
        <v>43921</v>
      </c>
      <c r="J46" s="15">
        <v>29.2</v>
      </c>
      <c r="K46" s="34" t="s">
        <v>121</v>
      </c>
      <c r="L46" s="15">
        <v>17.600000000000001</v>
      </c>
      <c r="M46" s="15">
        <v>0.95499999999999996</v>
      </c>
      <c r="N46" s="15" t="s">
        <v>1644</v>
      </c>
      <c r="O46" s="15" t="s">
        <v>1644</v>
      </c>
      <c r="P46" s="19">
        <v>66.935100000000006</v>
      </c>
      <c r="Q46" s="17">
        <v>695</v>
      </c>
      <c r="R46" s="26">
        <v>96.3</v>
      </c>
      <c r="S46" s="13">
        <v>508.3</v>
      </c>
      <c r="T46" s="43">
        <v>62</v>
      </c>
      <c r="U46" s="43">
        <v>4</v>
      </c>
      <c r="V46" s="43">
        <v>9</v>
      </c>
      <c r="W46" s="46">
        <v>0.30769230769230771</v>
      </c>
      <c r="X46" s="16">
        <v>44218</v>
      </c>
      <c r="Y46" s="16">
        <v>44191</v>
      </c>
      <c r="Z46" s="16" t="s">
        <v>1649</v>
      </c>
      <c r="AA46" s="17">
        <v>77867</v>
      </c>
      <c r="AB46" s="17">
        <v>71965</v>
      </c>
      <c r="AC46" s="39">
        <v>8.2012089210032654E-2</v>
      </c>
      <c r="AD46" s="19">
        <v>4.9400000000000004</v>
      </c>
      <c r="AE46" s="19">
        <v>4.71</v>
      </c>
      <c r="AF46" s="18">
        <v>4.8832271762208161E-2</v>
      </c>
      <c r="AG46" s="17">
        <v>26971</v>
      </c>
      <c r="AH46" s="17">
        <v>153091</v>
      </c>
      <c r="AI46" s="19">
        <v>49.52</v>
      </c>
      <c r="AJ46" s="19">
        <v>58.05</v>
      </c>
      <c r="AK46" s="18">
        <v>-0.14694229112833754</v>
      </c>
      <c r="AL46" s="19">
        <v>43.61</v>
      </c>
      <c r="AM46" s="19">
        <v>65.11</v>
      </c>
      <c r="AN46" s="22">
        <v>2.29E-2</v>
      </c>
      <c r="AO46" s="19">
        <v>12.12</v>
      </c>
    </row>
    <row r="47" spans="1:42" ht="17.25" customHeight="1" x14ac:dyDescent="0.35">
      <c r="A47" s="11">
        <v>46</v>
      </c>
      <c r="B47" s="12" t="s">
        <v>701</v>
      </c>
      <c r="C47" s="11" t="s">
        <v>245</v>
      </c>
      <c r="D47" s="11" t="s">
        <v>702</v>
      </c>
      <c r="E47" s="11" t="s">
        <v>66</v>
      </c>
      <c r="F47" s="11" t="s">
        <v>703</v>
      </c>
      <c r="G47" s="13">
        <v>70697</v>
      </c>
      <c r="H47" s="13">
        <v>55838</v>
      </c>
      <c r="I47" s="14">
        <v>43931</v>
      </c>
      <c r="J47" s="15">
        <v>21.33</v>
      </c>
      <c r="K47" s="34" t="s">
        <v>121</v>
      </c>
      <c r="L47" s="15">
        <v>13.7</v>
      </c>
      <c r="M47" s="15">
        <v>8.5</v>
      </c>
      <c r="N47" s="15" t="s">
        <v>1644</v>
      </c>
      <c r="O47" s="15" t="s">
        <v>1644</v>
      </c>
      <c r="P47" s="19">
        <v>23</v>
      </c>
      <c r="Q47" s="17">
        <v>94.1</v>
      </c>
      <c r="R47" s="26">
        <v>247.8</v>
      </c>
      <c r="S47" s="13">
        <v>405</v>
      </c>
      <c r="T47" s="43">
        <v>65.900000000000006</v>
      </c>
      <c r="U47" s="43">
        <v>3</v>
      </c>
      <c r="V47" s="43">
        <v>7</v>
      </c>
      <c r="W47" s="46">
        <v>0.3</v>
      </c>
      <c r="X47" s="16">
        <v>44224</v>
      </c>
      <c r="Y47" s="16">
        <v>44196</v>
      </c>
      <c r="Z47" s="16" t="s">
        <v>1649</v>
      </c>
      <c r="AA47" s="17">
        <v>85965</v>
      </c>
      <c r="AB47" s="17">
        <v>70697</v>
      </c>
      <c r="AC47" s="39">
        <v>0.21596390228722576</v>
      </c>
      <c r="AD47" s="19">
        <v>10.09</v>
      </c>
      <c r="AE47" s="19">
        <v>6.43</v>
      </c>
      <c r="AF47" s="18">
        <v>0.56920684292379475</v>
      </c>
      <c r="AG47" s="17">
        <v>19050</v>
      </c>
      <c r="AH47" s="17">
        <v>159316</v>
      </c>
      <c r="AI47" s="19">
        <v>271.87</v>
      </c>
      <c r="AJ47" s="19">
        <v>205.25</v>
      </c>
      <c r="AK47" s="18">
        <v>0.32457978075517663</v>
      </c>
      <c r="AL47" s="19">
        <v>137.1</v>
      </c>
      <c r="AM47" s="19">
        <v>304.67</v>
      </c>
      <c r="AO47" s="19">
        <v>25.3</v>
      </c>
    </row>
    <row r="48" spans="1:42" ht="17.25" customHeight="1" x14ac:dyDescent="0.35">
      <c r="A48" s="11">
        <v>47</v>
      </c>
      <c r="B48" s="12" t="s">
        <v>792</v>
      </c>
      <c r="C48" s="11" t="s">
        <v>793</v>
      </c>
      <c r="D48" s="11" t="s">
        <v>794</v>
      </c>
      <c r="E48" s="11" t="s">
        <v>66</v>
      </c>
      <c r="F48" s="11" t="s">
        <v>795</v>
      </c>
      <c r="G48" s="13">
        <v>69693</v>
      </c>
      <c r="H48" s="13">
        <v>65450</v>
      </c>
      <c r="I48" s="14">
        <v>44053</v>
      </c>
      <c r="J48" s="15">
        <v>5.3</v>
      </c>
      <c r="K48" s="34" t="s">
        <v>121</v>
      </c>
      <c r="L48" s="15">
        <v>32</v>
      </c>
      <c r="M48" s="15">
        <v>4.0999999999999996</v>
      </c>
      <c r="N48" s="15" t="s">
        <v>1644</v>
      </c>
      <c r="O48" s="15" t="s">
        <v>1644</v>
      </c>
      <c r="P48" s="19">
        <v>11.138</v>
      </c>
      <c r="Q48" s="17">
        <v>227</v>
      </c>
      <c r="R48" s="26">
        <v>49.1</v>
      </c>
      <c r="S48" s="13">
        <v>321</v>
      </c>
      <c r="T48" s="43">
        <v>64</v>
      </c>
      <c r="U48" s="43">
        <v>3</v>
      </c>
      <c r="V48" s="43">
        <v>9</v>
      </c>
      <c r="W48" s="46">
        <v>0.25</v>
      </c>
      <c r="X48" s="16">
        <v>44032</v>
      </c>
      <c r="Y48" s="16">
        <v>43982</v>
      </c>
      <c r="AA48" s="17">
        <v>69217</v>
      </c>
      <c r="AB48" s="17">
        <v>69693</v>
      </c>
      <c r="AC48" s="39">
        <v>-6.8299542278277585E-3</v>
      </c>
      <c r="AD48" s="19">
        <v>4.9000000000000004</v>
      </c>
      <c r="AE48" s="19">
        <v>2.0299999999999998</v>
      </c>
      <c r="AF48" s="18">
        <v>1.4137931034482762</v>
      </c>
      <c r="AG48" s="17">
        <v>6372</v>
      </c>
      <c r="AH48" s="17">
        <v>733537</v>
      </c>
      <c r="AI48" s="19">
        <v>258.95</v>
      </c>
      <c r="AJ48" s="19">
        <v>148.59</v>
      </c>
      <c r="AK48" s="18">
        <v>0.74271485295107331</v>
      </c>
      <c r="AL48" s="19">
        <v>88.69</v>
      </c>
      <c r="AM48" s="19">
        <v>305.66000000000003</v>
      </c>
      <c r="AN48" s="22">
        <v>1.01E-2</v>
      </c>
      <c r="AO48" s="19">
        <v>27.14</v>
      </c>
    </row>
    <row r="49" spans="1:42" ht="17.25" customHeight="1" x14ac:dyDescent="0.35">
      <c r="A49" s="11">
        <v>48</v>
      </c>
      <c r="B49" s="12" t="s">
        <v>887</v>
      </c>
      <c r="C49" s="11" t="s">
        <v>181</v>
      </c>
      <c r="D49" s="11" t="s">
        <v>888</v>
      </c>
      <c r="E49" s="11" t="s">
        <v>66</v>
      </c>
      <c r="F49" s="11" t="s">
        <v>889</v>
      </c>
      <c r="G49" s="13">
        <v>69620</v>
      </c>
      <c r="H49" s="13">
        <v>67941</v>
      </c>
      <c r="I49" s="14">
        <v>43950</v>
      </c>
      <c r="J49" s="15">
        <v>6.3</v>
      </c>
      <c r="K49" s="34" t="s">
        <v>1651</v>
      </c>
      <c r="L49" s="15">
        <v>71.7</v>
      </c>
      <c r="M49" s="15">
        <v>3.1</v>
      </c>
      <c r="N49" s="15" t="s">
        <v>1644</v>
      </c>
      <c r="O49" s="15" t="s">
        <v>1644</v>
      </c>
      <c r="P49" s="19">
        <v>14.71</v>
      </c>
      <c r="Q49" s="17">
        <v>190</v>
      </c>
      <c r="R49" s="26">
        <v>77</v>
      </c>
      <c r="S49" s="13">
        <v>520</v>
      </c>
      <c r="T49" s="43">
        <v>61</v>
      </c>
      <c r="U49" s="43">
        <v>7</v>
      </c>
      <c r="V49" s="43">
        <v>9</v>
      </c>
      <c r="W49" s="46">
        <v>0.4375</v>
      </c>
      <c r="X49" s="16">
        <v>44246</v>
      </c>
      <c r="Y49" s="16">
        <v>44196</v>
      </c>
      <c r="Z49" s="16" t="s">
        <v>1649</v>
      </c>
      <c r="AA49" s="17">
        <v>67842</v>
      </c>
      <c r="AB49" s="17">
        <v>69620</v>
      </c>
      <c r="AC49" s="39">
        <v>-2.5538638322321172E-2</v>
      </c>
      <c r="AD49" s="19">
        <v>5.68</v>
      </c>
      <c r="AE49" s="19">
        <v>6.06</v>
      </c>
      <c r="AF49" s="18">
        <v>-6.2706270627062688E-2</v>
      </c>
      <c r="AG49" s="17">
        <v>10112</v>
      </c>
      <c r="AH49" s="17">
        <v>795146</v>
      </c>
      <c r="AI49" s="19">
        <v>46.51</v>
      </c>
      <c r="AJ49" s="19">
        <v>48.16</v>
      </c>
      <c r="AK49" s="18">
        <v>-3.4260797342192666E-2</v>
      </c>
      <c r="AL49" s="19">
        <v>22.85</v>
      </c>
      <c r="AM49" s="19">
        <v>62.05</v>
      </c>
      <c r="AN49" s="22">
        <v>3.0499999999999999E-2</v>
      </c>
      <c r="AO49" s="19">
        <v>10.63</v>
      </c>
    </row>
    <row r="50" spans="1:42" ht="17.25" customHeight="1" x14ac:dyDescent="0.35">
      <c r="A50" s="11">
        <v>49</v>
      </c>
      <c r="B50" s="12" t="s">
        <v>972</v>
      </c>
      <c r="C50" s="11" t="s">
        <v>163</v>
      </c>
      <c r="D50" s="11" t="s">
        <v>973</v>
      </c>
      <c r="E50" s="11" t="s">
        <v>66</v>
      </c>
      <c r="F50" s="11" t="s">
        <v>974</v>
      </c>
      <c r="G50" s="13">
        <v>69570</v>
      </c>
      <c r="H50" s="13">
        <v>59434</v>
      </c>
      <c r="I50" s="14">
        <v>44221</v>
      </c>
      <c r="J50" s="15">
        <v>10.997</v>
      </c>
      <c r="K50" s="34" t="s">
        <v>122</v>
      </c>
      <c r="L50" s="15">
        <v>29.3</v>
      </c>
      <c r="M50" s="15">
        <v>3.9</v>
      </c>
      <c r="N50" s="15" t="s">
        <v>1644</v>
      </c>
      <c r="O50" s="15" t="s">
        <v>1644</v>
      </c>
      <c r="P50" s="19">
        <v>21</v>
      </c>
      <c r="Q50" s="17">
        <v>293</v>
      </c>
      <c r="R50" s="26">
        <v>51.073</v>
      </c>
      <c r="S50" s="13">
        <v>364.71</v>
      </c>
      <c r="T50" s="17">
        <v>62.8</v>
      </c>
      <c r="U50" s="17">
        <v>3</v>
      </c>
      <c r="V50" s="17">
        <v>7</v>
      </c>
      <c r="W50" s="46">
        <v>0.3</v>
      </c>
      <c r="X50" s="16">
        <v>44160</v>
      </c>
      <c r="Y50" s="16">
        <v>44107</v>
      </c>
      <c r="AA50" s="17">
        <v>65388</v>
      </c>
      <c r="AB50" s="17">
        <v>69570</v>
      </c>
      <c r="AC50" s="39">
        <v>-6.0112117291936176E-2</v>
      </c>
      <c r="AD50" s="19">
        <v>-1.58</v>
      </c>
      <c r="AE50" s="19">
        <v>6.64</v>
      </c>
      <c r="AF50" s="18">
        <v>-1.2379518072289155</v>
      </c>
      <c r="AG50" s="17">
        <v>77689</v>
      </c>
      <c r="AH50" s="17">
        <v>201549</v>
      </c>
      <c r="AI50" s="19">
        <v>181.18</v>
      </c>
      <c r="AJ50" s="19">
        <v>144.63</v>
      </c>
      <c r="AK50" s="18">
        <v>0.25271382147548926</v>
      </c>
      <c r="AL50" s="19">
        <v>79.069999999999993</v>
      </c>
      <c r="AM50" s="19">
        <v>203.02</v>
      </c>
    </row>
    <row r="51" spans="1:42" ht="17.25" customHeight="1" x14ac:dyDescent="0.35">
      <c r="A51" s="11">
        <v>50</v>
      </c>
      <c r="B51" s="12" t="s">
        <v>1058</v>
      </c>
      <c r="C51" s="11" t="s">
        <v>377</v>
      </c>
      <c r="D51" s="11" t="s">
        <v>1059</v>
      </c>
      <c r="E51" s="11" t="s">
        <v>66</v>
      </c>
      <c r="F51" s="11" t="s">
        <v>1060</v>
      </c>
      <c r="G51" s="13">
        <v>67684</v>
      </c>
      <c r="H51" s="13">
        <v>66832</v>
      </c>
      <c r="I51" s="14">
        <v>44071</v>
      </c>
      <c r="J51" s="15">
        <v>11.606021999999999</v>
      </c>
      <c r="K51" s="34" t="s">
        <v>123</v>
      </c>
      <c r="L51" s="15">
        <v>30.299999999999997</v>
      </c>
      <c r="M51" s="15">
        <v>0.30299999999999999</v>
      </c>
      <c r="N51" s="15" t="s">
        <v>1644</v>
      </c>
      <c r="O51" s="15" t="s">
        <v>1644</v>
      </c>
      <c r="P51" s="19">
        <v>22.9</v>
      </c>
      <c r="Q51" s="17">
        <v>333</v>
      </c>
      <c r="S51" s="13">
        <v>355</v>
      </c>
      <c r="T51" s="43">
        <v>67.3</v>
      </c>
      <c r="U51" s="43">
        <v>3</v>
      </c>
      <c r="V51" s="43">
        <v>7</v>
      </c>
      <c r="W51" s="46">
        <v>0.3</v>
      </c>
      <c r="X51" s="16">
        <v>44049</v>
      </c>
      <c r="Y51" s="16">
        <v>44012</v>
      </c>
      <c r="AA51" s="17">
        <v>70950</v>
      </c>
      <c r="AB51" s="17">
        <v>67684</v>
      </c>
      <c r="AC51" s="39">
        <v>4.8253649311506414E-2</v>
      </c>
      <c r="AD51" s="19">
        <v>4.96</v>
      </c>
      <c r="AE51" s="19">
        <v>1.43</v>
      </c>
      <c r="AF51" s="18">
        <v>2.4685314685314688</v>
      </c>
      <c r="AG51" s="17">
        <v>39901</v>
      </c>
      <c r="AH51" s="17">
        <v>120700</v>
      </c>
      <c r="AI51" s="19">
        <v>138.31</v>
      </c>
      <c r="AJ51" s="19">
        <v>121.16</v>
      </c>
      <c r="AK51" s="18">
        <v>0.14154836579729288</v>
      </c>
      <c r="AL51" s="19">
        <v>94.34</v>
      </c>
      <c r="AM51" s="19">
        <v>146.91999999999999</v>
      </c>
      <c r="AN51" s="22">
        <v>2.5100000000000001E-2</v>
      </c>
      <c r="AO51" s="19">
        <v>24.06</v>
      </c>
    </row>
    <row r="52" spans="1:42" ht="17.25" customHeight="1" x14ac:dyDescent="0.35">
      <c r="A52" s="11">
        <v>51</v>
      </c>
      <c r="B52" s="12" t="s">
        <v>1570</v>
      </c>
      <c r="C52" s="11" t="s">
        <v>188</v>
      </c>
      <c r="D52" s="11" t="s">
        <v>1571</v>
      </c>
      <c r="E52" s="11" t="s">
        <v>66</v>
      </c>
      <c r="F52" s="11" t="s">
        <v>1572</v>
      </c>
      <c r="G52" s="13">
        <v>67161</v>
      </c>
      <c r="H52" s="13">
        <v>64661</v>
      </c>
      <c r="I52" s="14">
        <v>43910</v>
      </c>
      <c r="J52" s="15">
        <v>11.29</v>
      </c>
      <c r="K52" s="15" t="s">
        <v>124</v>
      </c>
      <c r="L52" s="15">
        <v>25.2</v>
      </c>
      <c r="M52" s="15">
        <v>0.31</v>
      </c>
      <c r="N52" s="15" t="s">
        <v>1644</v>
      </c>
      <c r="O52" s="15" t="s">
        <v>1645</v>
      </c>
      <c r="P52" s="19">
        <v>16.8</v>
      </c>
      <c r="Q52" s="17">
        <v>368</v>
      </c>
      <c r="R52" s="26">
        <v>45.9</v>
      </c>
      <c r="S52" s="13">
        <v>10660.92</v>
      </c>
      <c r="W52" s="46" t="e">
        <v>#DIV/0!</v>
      </c>
      <c r="X52" s="16">
        <v>44238</v>
      </c>
      <c r="Y52" s="16">
        <v>44191</v>
      </c>
      <c r="Z52" s="16" t="s">
        <v>1649</v>
      </c>
      <c r="AA52" s="17">
        <v>70372</v>
      </c>
      <c r="AB52" s="17">
        <v>67161</v>
      </c>
      <c r="AC52" s="39">
        <v>4.7810485251857479E-2</v>
      </c>
      <c r="AD52" s="19">
        <v>5.12</v>
      </c>
      <c r="AE52" s="19">
        <v>5.2</v>
      </c>
      <c r="AF52" s="18">
        <v>-1.5384615384615398E-2</v>
      </c>
      <c r="AG52" s="17">
        <v>18757</v>
      </c>
      <c r="AH52" s="17">
        <v>92918</v>
      </c>
      <c r="AI52" s="19">
        <v>147</v>
      </c>
      <c r="AJ52" s="19">
        <v>131.75</v>
      </c>
      <c r="AK52" s="18">
        <v>0.1157495256166983</v>
      </c>
      <c r="AL52" s="19">
        <v>101.42</v>
      </c>
      <c r="AM52" s="19">
        <v>148.77000000000001</v>
      </c>
      <c r="AN52" s="22">
        <v>3.0700000000000002E-2</v>
      </c>
      <c r="AO52" s="19">
        <v>25.81</v>
      </c>
      <c r="AP52" s="1"/>
    </row>
    <row r="53" spans="1:42" ht="17.25" customHeight="1" x14ac:dyDescent="0.35">
      <c r="A53" s="11">
        <v>52</v>
      </c>
      <c r="B53" s="12" t="s">
        <v>1143</v>
      </c>
      <c r="C53" s="11" t="s">
        <v>438</v>
      </c>
      <c r="D53" s="11" t="s">
        <v>1144</v>
      </c>
      <c r="E53" s="11" t="s">
        <v>66</v>
      </c>
      <c r="F53" s="11" t="s">
        <v>1145</v>
      </c>
      <c r="G53" s="13">
        <v>64888</v>
      </c>
      <c r="H53" s="13">
        <v>56912</v>
      </c>
      <c r="I53" s="14">
        <v>43894</v>
      </c>
      <c r="J53" s="15">
        <v>5.38</v>
      </c>
      <c r="K53" s="34" t="s">
        <v>122</v>
      </c>
      <c r="L53" s="15">
        <v>8</v>
      </c>
      <c r="M53" s="15">
        <v>0.186</v>
      </c>
      <c r="N53" s="15" t="s">
        <v>1644</v>
      </c>
      <c r="O53" s="15" t="s">
        <v>1644</v>
      </c>
      <c r="P53" s="19">
        <v>16.7</v>
      </c>
      <c r="Q53" s="17">
        <v>227</v>
      </c>
      <c r="R53" s="26">
        <v>73.668999999999997</v>
      </c>
      <c r="S53" s="13">
        <v>544.04399999999998</v>
      </c>
      <c r="T53" s="43">
        <v>62.785714285714285</v>
      </c>
      <c r="U53" s="43">
        <v>2</v>
      </c>
      <c r="V53" s="43">
        <v>12</v>
      </c>
      <c r="W53" s="46">
        <v>0.14285714285714285</v>
      </c>
      <c r="X53" s="16">
        <v>44245</v>
      </c>
      <c r="Y53" s="16">
        <v>44196</v>
      </c>
      <c r="Z53" s="16" t="s">
        <v>1649</v>
      </c>
      <c r="AA53" s="17">
        <v>77155</v>
      </c>
      <c r="AB53" s="17">
        <v>64888</v>
      </c>
      <c r="AC53" s="39">
        <v>0.18904882258661077</v>
      </c>
      <c r="AD53" s="19">
        <v>25.31</v>
      </c>
      <c r="AE53" s="19">
        <v>20.100000000000001</v>
      </c>
      <c r="AF53" s="18">
        <v>0.25920398009950235</v>
      </c>
      <c r="AG53" s="17">
        <v>4447</v>
      </c>
      <c r="AH53" s="17">
        <v>34969</v>
      </c>
      <c r="AI53" s="19">
        <v>410.27</v>
      </c>
      <c r="AJ53" s="19">
        <v>364.01</v>
      </c>
      <c r="AK53" s="18">
        <v>0.12708442075767146</v>
      </c>
      <c r="AL53" s="19">
        <v>208.25</v>
      </c>
      <c r="AM53" s="19">
        <v>474.7</v>
      </c>
      <c r="AN53" s="22">
        <v>7.0000000000000001E-3</v>
      </c>
      <c r="AO53" s="19">
        <v>15.85</v>
      </c>
    </row>
    <row r="54" spans="1:42" ht="17.25" customHeight="1" x14ac:dyDescent="0.35">
      <c r="A54" s="11">
        <v>53</v>
      </c>
      <c r="B54" s="12" t="s">
        <v>1228</v>
      </c>
      <c r="C54" s="11" t="s">
        <v>181</v>
      </c>
      <c r="D54" s="11" t="s">
        <v>1229</v>
      </c>
      <c r="E54" s="11" t="s">
        <v>66</v>
      </c>
      <c r="F54" s="11" t="s">
        <v>1230</v>
      </c>
      <c r="G54" s="13">
        <v>64807</v>
      </c>
      <c r="H54" s="13">
        <v>62992</v>
      </c>
      <c r="I54" s="14">
        <v>43916</v>
      </c>
      <c r="J54" s="15">
        <v>4.87</v>
      </c>
      <c r="K54" s="34" t="s">
        <v>122</v>
      </c>
      <c r="L54" s="15">
        <v>61</v>
      </c>
      <c r="M54" s="15">
        <v>2</v>
      </c>
      <c r="N54" s="15" t="s">
        <v>1644</v>
      </c>
      <c r="O54" s="15" t="s">
        <v>1644</v>
      </c>
      <c r="P54" s="19">
        <v>15.14</v>
      </c>
      <c r="Q54" s="17">
        <v>136</v>
      </c>
      <c r="R54" s="26">
        <v>111.5</v>
      </c>
      <c r="S54" s="13">
        <v>405</v>
      </c>
      <c r="T54" s="43"/>
      <c r="U54" s="43">
        <v>2</v>
      </c>
      <c r="V54" s="43">
        <v>9</v>
      </c>
      <c r="W54" s="46">
        <v>0.18181818181818182</v>
      </c>
      <c r="X54" s="16">
        <v>44246</v>
      </c>
      <c r="Y54" s="16">
        <v>44196</v>
      </c>
      <c r="Z54" s="16" t="s">
        <v>1649</v>
      </c>
      <c r="AA54" s="17">
        <v>57033</v>
      </c>
      <c r="AB54" s="17">
        <v>64807</v>
      </c>
      <c r="AC54" s="39">
        <v>-0.11995617757341027</v>
      </c>
      <c r="AD54" s="19">
        <v>-1</v>
      </c>
      <c r="AE54" s="19">
        <v>10.11</v>
      </c>
      <c r="AF54" s="18">
        <v>-1.0989119683481701</v>
      </c>
      <c r="AH54" s="17">
        <v>940722</v>
      </c>
      <c r="AI54" s="19">
        <v>76.97</v>
      </c>
      <c r="AJ54" s="19">
        <v>86.86</v>
      </c>
      <c r="AK54" s="18">
        <v>-0.11386138613861387</v>
      </c>
      <c r="AL54" s="19">
        <v>38.619999999999997</v>
      </c>
      <c r="AM54" s="19">
        <v>94.53</v>
      </c>
      <c r="AN54" s="22">
        <v>5.0700000000000002E-2</v>
      </c>
      <c r="AP54" s="37" t="s">
        <v>1231</v>
      </c>
    </row>
    <row r="55" spans="1:42" ht="17.25" customHeight="1" x14ac:dyDescent="0.35">
      <c r="A55" s="11">
        <v>54</v>
      </c>
      <c r="B55" s="12" t="s">
        <v>1309</v>
      </c>
      <c r="C55" s="11" t="s">
        <v>944</v>
      </c>
      <c r="D55" s="11" t="s">
        <v>1310</v>
      </c>
      <c r="E55" s="11" t="s">
        <v>66</v>
      </c>
      <c r="F55" s="11" t="s">
        <v>1311</v>
      </c>
      <c r="G55" s="13">
        <v>64656</v>
      </c>
      <c r="H55" s="13">
        <v>64341</v>
      </c>
      <c r="I55" s="14">
        <v>43915</v>
      </c>
      <c r="J55" s="15">
        <v>6.8</v>
      </c>
      <c r="K55" s="34" t="s">
        <v>121</v>
      </c>
      <c r="L55" s="15">
        <v>19.72</v>
      </c>
      <c r="M55" s="15">
        <v>2.5</v>
      </c>
      <c r="N55" s="15" t="s">
        <v>1644</v>
      </c>
      <c r="O55" s="15" t="s">
        <v>1644</v>
      </c>
      <c r="P55" s="19">
        <v>18.100000000000001</v>
      </c>
      <c r="Q55" s="17">
        <v>285</v>
      </c>
      <c r="R55" s="26">
        <v>63.981000000000002</v>
      </c>
      <c r="S55" s="13">
        <v>255.97800000000001</v>
      </c>
      <c r="T55" s="43">
        <v>54</v>
      </c>
      <c r="U55" s="43">
        <v>1</v>
      </c>
      <c r="V55" s="43">
        <v>6</v>
      </c>
      <c r="W55" s="46">
        <v>0.14285714285714285</v>
      </c>
      <c r="X55" s="16">
        <v>44245</v>
      </c>
      <c r="Y55" s="16">
        <v>44196</v>
      </c>
      <c r="Z55" s="16" t="s">
        <v>1649</v>
      </c>
      <c r="AA55" s="17">
        <v>64355</v>
      </c>
      <c r="AB55" s="17">
        <v>64656</v>
      </c>
      <c r="AC55" s="39">
        <v>-4.6554070774560748E-3</v>
      </c>
      <c r="AD55" s="19">
        <v>3.15</v>
      </c>
      <c r="AE55" s="19">
        <v>2.44</v>
      </c>
      <c r="AF55" s="18">
        <v>0.29098360655737704</v>
      </c>
      <c r="AG55" s="17">
        <v>5413</v>
      </c>
      <c r="AH55" s="17">
        <v>49719</v>
      </c>
      <c r="AI55" s="19">
        <v>50.06</v>
      </c>
      <c r="AJ55" s="19">
        <v>44.52</v>
      </c>
      <c r="AK55" s="18">
        <v>0.12443845462713385</v>
      </c>
      <c r="AL55" s="19">
        <v>28.92</v>
      </c>
      <c r="AM55" s="19">
        <v>58.9</v>
      </c>
      <c r="AN55" s="22">
        <v>2.5700000000000001E-2</v>
      </c>
      <c r="AO55" s="19">
        <v>18.34</v>
      </c>
    </row>
    <row r="56" spans="1:42" ht="17.25" customHeight="1" x14ac:dyDescent="0.35">
      <c r="A56" s="11">
        <v>55</v>
      </c>
      <c r="B56" s="12" t="s">
        <v>14</v>
      </c>
      <c r="C56" s="11" t="s">
        <v>5</v>
      </c>
      <c r="D56" s="11" t="s">
        <v>15</v>
      </c>
      <c r="E56" s="11" t="s">
        <v>66</v>
      </c>
      <c r="F56" s="11" t="s">
        <v>118</v>
      </c>
      <c r="G56" s="13">
        <v>60534.5</v>
      </c>
      <c r="H56" s="13">
        <v>59924.6</v>
      </c>
      <c r="I56" s="23"/>
      <c r="J56" s="19"/>
      <c r="K56" s="35"/>
      <c r="L56" s="19"/>
      <c r="M56" s="19"/>
      <c r="N56" s="15" t="s">
        <v>1644</v>
      </c>
      <c r="O56" s="15" t="s">
        <v>1644</v>
      </c>
      <c r="R56" s="25"/>
      <c r="S56" s="17"/>
      <c r="T56" s="43">
        <v>67</v>
      </c>
      <c r="U56" s="43">
        <v>1</v>
      </c>
      <c r="V56" s="43">
        <v>11</v>
      </c>
      <c r="W56" s="46">
        <v>8.3333333333333329E-2</v>
      </c>
      <c r="X56" s="16">
        <v>44050</v>
      </c>
      <c r="Y56" s="16">
        <v>43890</v>
      </c>
      <c r="AA56" s="17">
        <v>62445</v>
      </c>
      <c r="AB56" s="17">
        <v>60535</v>
      </c>
      <c r="AC56" s="39">
        <v>3.1551994713801934E-2</v>
      </c>
      <c r="AD56" s="19">
        <v>0.8</v>
      </c>
      <c r="AE56" s="19">
        <v>0.23</v>
      </c>
      <c r="AF56" s="18">
        <v>2.4782608695652177</v>
      </c>
      <c r="AG56" s="17">
        <v>1183.3</v>
      </c>
      <c r="AH56" s="17">
        <v>24735.1</v>
      </c>
      <c r="AI56" s="19">
        <v>17.48</v>
      </c>
      <c r="AJ56" s="19">
        <v>15.55</v>
      </c>
      <c r="AK56" s="18">
        <v>0.12411575562700962</v>
      </c>
      <c r="AL56" s="19">
        <v>12.91</v>
      </c>
      <c r="AM56" s="19">
        <v>20.62</v>
      </c>
      <c r="AN56" s="22">
        <v>2.23E-2</v>
      </c>
    </row>
    <row r="57" spans="1:42" ht="17" customHeight="1" x14ac:dyDescent="0.35">
      <c r="A57" s="11">
        <v>56</v>
      </c>
      <c r="B57" s="12" t="s">
        <v>1392</v>
      </c>
      <c r="C57" s="11" t="s">
        <v>460</v>
      </c>
      <c r="D57" s="11" t="s">
        <v>1393</v>
      </c>
      <c r="E57" s="11" t="s">
        <v>66</v>
      </c>
      <c r="F57" s="11" t="s">
        <v>1394</v>
      </c>
      <c r="G57" s="13">
        <v>60113.9</v>
      </c>
      <c r="H57" s="13">
        <v>58727.3</v>
      </c>
      <c r="I57" s="14">
        <v>44111</v>
      </c>
      <c r="J57" s="15">
        <v>3.42</v>
      </c>
      <c r="K57" s="34" t="s">
        <v>121</v>
      </c>
      <c r="L57" s="15">
        <v>8.49</v>
      </c>
      <c r="M57" s="15">
        <v>2.63</v>
      </c>
      <c r="N57" s="15" t="s">
        <v>1644</v>
      </c>
      <c r="O57" s="15" t="s">
        <v>1644</v>
      </c>
      <c r="P57" s="19">
        <v>26.96</v>
      </c>
      <c r="Q57" s="17">
        <v>374</v>
      </c>
      <c r="R57" s="26">
        <v>72.069999999999993</v>
      </c>
      <c r="S57" s="13">
        <v>335</v>
      </c>
      <c r="T57" s="43">
        <v>71.272727272727266</v>
      </c>
      <c r="U57" s="43">
        <v>3</v>
      </c>
      <c r="V57" s="43">
        <v>8</v>
      </c>
      <c r="W57" s="46">
        <v>0.27272727272727271</v>
      </c>
      <c r="X57" s="16">
        <v>44069</v>
      </c>
      <c r="Y57" s="16">
        <v>44009</v>
      </c>
      <c r="AA57" s="17">
        <v>60114</v>
      </c>
      <c r="AB57" s="17">
        <v>58727</v>
      </c>
      <c r="AC57" s="39">
        <v>2.3617756738808386E-2</v>
      </c>
      <c r="AD57" s="19">
        <v>0.42</v>
      </c>
      <c r="AE57" s="19">
        <v>3.2</v>
      </c>
      <c r="AF57" s="18">
        <v>-0.86875000000000002</v>
      </c>
      <c r="AG57" s="17">
        <v>3732</v>
      </c>
      <c r="AH57" s="17">
        <v>22628</v>
      </c>
      <c r="AI57" s="19">
        <v>73.819999999999993</v>
      </c>
      <c r="AJ57" s="19">
        <v>82.39</v>
      </c>
      <c r="AK57" s="18">
        <v>-0.10401747784925364</v>
      </c>
      <c r="AL57" s="19">
        <v>26</v>
      </c>
      <c r="AM57" s="19">
        <v>83.16</v>
      </c>
      <c r="AN57" s="22">
        <v>2.2700000000000001E-2</v>
      </c>
    </row>
    <row r="58" spans="1:42" ht="17" customHeight="1" x14ac:dyDescent="0.35">
      <c r="A58" s="11">
        <v>57</v>
      </c>
      <c r="B58" s="12" t="s">
        <v>151</v>
      </c>
      <c r="C58" s="11" t="s">
        <v>148</v>
      </c>
      <c r="D58" s="11" t="s">
        <v>152</v>
      </c>
      <c r="E58" s="11" t="s">
        <v>66</v>
      </c>
      <c r="F58" s="11" t="s">
        <v>153</v>
      </c>
      <c r="G58" s="13">
        <v>59812</v>
      </c>
      <c r="H58" s="13">
        <v>53762</v>
      </c>
      <c r="I58" s="14">
        <v>43901</v>
      </c>
      <c r="J58" s="15">
        <v>6.32</v>
      </c>
      <c r="K58" s="34" t="s">
        <v>121</v>
      </c>
      <c r="L58" s="15">
        <v>22.9</v>
      </c>
      <c r="M58" s="15">
        <v>0.75</v>
      </c>
      <c r="N58" s="15" t="s">
        <v>1644</v>
      </c>
      <c r="O58" s="15" t="s">
        <v>1644</v>
      </c>
      <c r="P58" s="19">
        <v>24.4</v>
      </c>
      <c r="Q58" s="17">
        <v>200</v>
      </c>
      <c r="R58" s="26">
        <v>154.88300000000001</v>
      </c>
      <c r="S58" s="13">
        <v>356.88900000000001</v>
      </c>
      <c r="T58" s="43">
        <v>62</v>
      </c>
      <c r="U58" s="43">
        <v>4</v>
      </c>
      <c r="V58" s="43">
        <v>6</v>
      </c>
      <c r="W58" s="46">
        <v>0.4</v>
      </c>
      <c r="X58" s="16">
        <v>44224</v>
      </c>
      <c r="Y58" s="16">
        <v>44196</v>
      </c>
      <c r="Z58" s="16" t="s">
        <v>1649</v>
      </c>
      <c r="AA58" s="17">
        <v>65398</v>
      </c>
      <c r="AB58" s="17">
        <v>59812</v>
      </c>
      <c r="AC58" s="39">
        <v>9.3392630241423122E-2</v>
      </c>
      <c r="AD58" s="19">
        <v>24.3</v>
      </c>
      <c r="AE58" s="19">
        <v>21.95</v>
      </c>
      <c r="AF58" s="18">
        <v>0.10706150341685657</v>
      </c>
      <c r="AG58" s="17">
        <v>10378</v>
      </c>
      <c r="AH58" s="17">
        <v>50710</v>
      </c>
      <c r="AI58" s="19">
        <v>351.47</v>
      </c>
      <c r="AJ58" s="19">
        <v>376.74</v>
      </c>
      <c r="AK58" s="18">
        <v>-6.7075436640653976E-2</v>
      </c>
      <c r="AL58" s="19">
        <v>266.11</v>
      </c>
      <c r="AM58" s="19">
        <v>417.62</v>
      </c>
      <c r="AN58" s="22">
        <v>3.0499999999999999E-2</v>
      </c>
      <c r="AO58" s="19">
        <v>14.05</v>
      </c>
    </row>
    <row r="59" spans="1:42" ht="17.25" customHeight="1" x14ac:dyDescent="0.35">
      <c r="A59" s="11">
        <v>58</v>
      </c>
      <c r="B59" s="12" t="s">
        <v>257</v>
      </c>
      <c r="C59" s="11" t="s">
        <v>2</v>
      </c>
      <c r="D59" s="11" t="s">
        <v>258</v>
      </c>
      <c r="E59" s="11" t="s">
        <v>66</v>
      </c>
      <c r="F59" s="11" t="s">
        <v>259</v>
      </c>
      <c r="G59" s="13">
        <v>58756</v>
      </c>
      <c r="H59" s="13">
        <v>58472</v>
      </c>
      <c r="I59" s="14">
        <v>44249</v>
      </c>
      <c r="J59" s="15">
        <v>2.69</v>
      </c>
      <c r="K59" s="34" t="s">
        <v>121</v>
      </c>
      <c r="L59" s="15">
        <v>19.2</v>
      </c>
      <c r="M59" s="15">
        <v>1.5</v>
      </c>
      <c r="N59" s="15" t="s">
        <v>1644</v>
      </c>
      <c r="O59" s="15" t="s">
        <v>1645</v>
      </c>
      <c r="P59" s="19">
        <v>12.48</v>
      </c>
      <c r="Q59" s="17">
        <v>141</v>
      </c>
      <c r="R59" s="26">
        <v>88.45</v>
      </c>
      <c r="S59" s="13">
        <v>502.04</v>
      </c>
      <c r="T59" s="43">
        <v>61.7</v>
      </c>
      <c r="U59" s="43">
        <v>4</v>
      </c>
      <c r="V59" s="43">
        <v>5</v>
      </c>
      <c r="W59" s="46">
        <v>0.44444444444444442</v>
      </c>
      <c r="X59" s="16">
        <v>44175</v>
      </c>
      <c r="Y59" s="16">
        <v>44135</v>
      </c>
      <c r="AA59" s="17">
        <v>56639</v>
      </c>
      <c r="AB59" s="17">
        <v>58756</v>
      </c>
      <c r="AC59" s="39">
        <v>-3.6030362856559327E-2</v>
      </c>
      <c r="AD59" s="19">
        <v>2</v>
      </c>
      <c r="AE59" s="19">
        <v>2.0699999999999998</v>
      </c>
      <c r="AF59" s="18">
        <v>-3.3816425120772875E-2</v>
      </c>
      <c r="AG59" s="17">
        <v>6380</v>
      </c>
      <c r="AH59" s="17">
        <v>34681</v>
      </c>
      <c r="AI59" s="19">
        <v>24.59</v>
      </c>
      <c r="AJ59" s="19">
        <v>19.809999999999999</v>
      </c>
      <c r="AK59" s="18">
        <v>0.24129227662796573</v>
      </c>
      <c r="AL59" s="19">
        <v>12.54</v>
      </c>
      <c r="AM59" s="19">
        <v>30.68</v>
      </c>
      <c r="AN59" s="22">
        <v>2.6100000000000002E-2</v>
      </c>
      <c r="AO59" s="19">
        <v>12.82</v>
      </c>
    </row>
    <row r="60" spans="1:42" ht="17.25" customHeight="1" x14ac:dyDescent="0.35">
      <c r="A60" s="11">
        <v>59</v>
      </c>
      <c r="B60" s="12" t="s">
        <v>346</v>
      </c>
      <c r="C60" s="11" t="s">
        <v>16</v>
      </c>
      <c r="D60" s="11" t="s">
        <v>347</v>
      </c>
      <c r="E60" s="11" t="s">
        <v>66</v>
      </c>
      <c r="F60" s="11" t="s">
        <v>348</v>
      </c>
      <c r="G60" s="13">
        <v>54213</v>
      </c>
      <c r="H60" s="13">
        <v>54436</v>
      </c>
      <c r="K60" s="34" t="s">
        <v>349</v>
      </c>
      <c r="L60" s="15">
        <v>11.7</v>
      </c>
      <c r="N60" s="15" t="s">
        <v>1644</v>
      </c>
      <c r="O60" s="15" t="s">
        <v>1644</v>
      </c>
      <c r="P60" s="19">
        <v>6.2</v>
      </c>
      <c r="Q60" s="17">
        <v>49.4</v>
      </c>
      <c r="T60" s="43">
        <v>58.2</v>
      </c>
      <c r="U60" s="43">
        <v>4</v>
      </c>
      <c r="V60" s="43">
        <v>7</v>
      </c>
      <c r="W60" s="46">
        <v>0.36363636363636365</v>
      </c>
      <c r="X60" s="16">
        <v>44246</v>
      </c>
      <c r="Y60" s="16">
        <v>44196</v>
      </c>
      <c r="Z60" s="16" t="s">
        <v>1649</v>
      </c>
      <c r="AA60" s="17">
        <v>38954</v>
      </c>
      <c r="AB60" s="17">
        <v>54213</v>
      </c>
      <c r="AC60" s="39">
        <v>-0.28146385553280578</v>
      </c>
      <c r="AD60" s="19">
        <v>-0.24</v>
      </c>
      <c r="AE60" s="19">
        <v>1.33</v>
      </c>
      <c r="AF60" s="18">
        <v>-1.1804511278195489</v>
      </c>
      <c r="AG60" s="17">
        <v>2391</v>
      </c>
      <c r="AH60" s="17">
        <v>95144</v>
      </c>
      <c r="AI60" s="19">
        <v>6.04</v>
      </c>
      <c r="AJ60" s="19">
        <v>10.96</v>
      </c>
      <c r="AK60" s="18">
        <v>-0.44890510948905116</v>
      </c>
      <c r="AL60" s="19">
        <v>3.75</v>
      </c>
      <c r="AM60" s="19">
        <v>9.5500000000000007</v>
      </c>
      <c r="AN60" s="22">
        <v>7.5300000000000006E-2</v>
      </c>
      <c r="AP60" s="37" t="s">
        <v>350</v>
      </c>
    </row>
    <row r="61" spans="1:42" ht="17.25" customHeight="1" x14ac:dyDescent="0.35">
      <c r="A61" s="11">
        <v>60</v>
      </c>
      <c r="B61" s="12" t="s">
        <v>441</v>
      </c>
      <c r="C61" s="11" t="s">
        <v>6</v>
      </c>
      <c r="D61" s="11" t="s">
        <v>442</v>
      </c>
      <c r="E61" s="11" t="s">
        <v>66</v>
      </c>
      <c r="F61" s="11" t="s">
        <v>443</v>
      </c>
      <c r="G61" s="13">
        <v>53922</v>
      </c>
      <c r="H61" s="13">
        <v>52528</v>
      </c>
      <c r="I61" s="14">
        <v>43910</v>
      </c>
      <c r="J61" s="15">
        <v>20.3</v>
      </c>
      <c r="K61" s="34" t="s">
        <v>122</v>
      </c>
      <c r="L61" s="15">
        <v>80.5</v>
      </c>
      <c r="M61" s="15">
        <v>3.9</v>
      </c>
      <c r="N61" s="15" t="s">
        <v>1644</v>
      </c>
      <c r="O61" s="15" t="s">
        <v>1644</v>
      </c>
      <c r="P61" s="19">
        <v>24.7</v>
      </c>
      <c r="Q61" s="17">
        <v>178</v>
      </c>
      <c r="R61" s="26">
        <v>138.85400000000001</v>
      </c>
      <c r="S61" s="13">
        <v>636.89499999999998</v>
      </c>
      <c r="W61" s="46" t="e">
        <v>#DIV/0!</v>
      </c>
      <c r="X61" s="16">
        <v>44249</v>
      </c>
      <c r="Y61" s="16">
        <v>44196</v>
      </c>
      <c r="Z61" s="16" t="s">
        <v>1649</v>
      </c>
      <c r="AA61" s="17">
        <v>39809</v>
      </c>
      <c r="AB61" s="17">
        <v>32184</v>
      </c>
      <c r="AC61" s="39">
        <v>0.23691896594581158</v>
      </c>
      <c r="AD61" s="19">
        <v>24.74</v>
      </c>
      <c r="AE61" s="19">
        <v>21.03</v>
      </c>
      <c r="AF61" s="18">
        <v>0.17641464574417484</v>
      </c>
      <c r="AG61" s="17">
        <v>4332</v>
      </c>
      <c r="AH61" s="17">
        <v>1163028</v>
      </c>
      <c r="AI61" s="19">
        <v>262.68</v>
      </c>
      <c r="AJ61" s="19">
        <v>223.64</v>
      </c>
      <c r="AK61" s="18">
        <v>0.17456626721516733</v>
      </c>
      <c r="AL61" s="19">
        <v>130.85</v>
      </c>
      <c r="AM61" s="19">
        <v>340.1</v>
      </c>
      <c r="AN61" s="22">
        <v>1.5299999999999999E-2</v>
      </c>
      <c r="AO61" s="19">
        <v>13.51</v>
      </c>
    </row>
    <row r="62" spans="1:42" ht="17.25" customHeight="1" x14ac:dyDescent="0.35">
      <c r="A62" s="11">
        <v>61</v>
      </c>
      <c r="B62" s="12" t="s">
        <v>1476</v>
      </c>
      <c r="C62" s="11" t="s">
        <v>6</v>
      </c>
      <c r="D62" s="11" t="s">
        <v>1477</v>
      </c>
      <c r="E62" s="11" t="s">
        <v>66</v>
      </c>
      <c r="F62" s="11" t="s">
        <v>1478</v>
      </c>
      <c r="G62" s="13">
        <v>53823</v>
      </c>
      <c r="H62" s="13">
        <v>50193</v>
      </c>
      <c r="I62" s="14">
        <v>43924</v>
      </c>
      <c r="J62" s="15">
        <v>13.3</v>
      </c>
      <c r="K62" s="15" t="s">
        <v>123</v>
      </c>
      <c r="L62" s="15">
        <v>56</v>
      </c>
      <c r="M62" s="15">
        <v>0.9</v>
      </c>
      <c r="N62" s="15" t="s">
        <v>1644</v>
      </c>
      <c r="O62" s="15" t="s">
        <v>1644</v>
      </c>
      <c r="P62" s="19">
        <v>32</v>
      </c>
      <c r="Q62" s="17">
        <v>248</v>
      </c>
      <c r="R62" s="26">
        <v>127.414</v>
      </c>
      <c r="S62" s="13">
        <v>410</v>
      </c>
      <c r="T62" s="43">
        <v>61</v>
      </c>
      <c r="U62" s="43">
        <v>2</v>
      </c>
      <c r="V62" s="43">
        <v>7</v>
      </c>
      <c r="W62" s="46">
        <v>0.22222222222222221</v>
      </c>
      <c r="X62" s="16">
        <v>44253</v>
      </c>
      <c r="Y62" s="16">
        <v>44196</v>
      </c>
      <c r="Z62" s="16" t="s">
        <v>1649</v>
      </c>
      <c r="AA62" s="17">
        <v>52047</v>
      </c>
      <c r="AB62" s="17">
        <v>53823</v>
      </c>
      <c r="AC62" s="39">
        <v>-3.2997045872582356E-2</v>
      </c>
      <c r="AD62" s="19">
        <v>6.46</v>
      </c>
      <c r="AE62" s="19">
        <v>5.19</v>
      </c>
      <c r="AF62" s="18">
        <v>0.24470134874759142</v>
      </c>
      <c r="AG62" s="17">
        <v>11635</v>
      </c>
      <c r="AH62" s="17">
        <v>1115862</v>
      </c>
      <c r="AI62" s="19">
        <v>68.180000000000007</v>
      </c>
      <c r="AJ62" s="19">
        <v>49.37</v>
      </c>
      <c r="AK62" s="18">
        <v>0.38100060765647176</v>
      </c>
      <c r="AL62" s="19">
        <v>27.2</v>
      </c>
      <c r="AM62" s="19">
        <v>83.48</v>
      </c>
      <c r="AN62" s="22">
        <v>1.7299999999999999E-2</v>
      </c>
      <c r="AO62" s="19">
        <v>12.7</v>
      </c>
      <c r="AP62" s="1"/>
    </row>
    <row r="63" spans="1:42" ht="17.25" customHeight="1" x14ac:dyDescent="0.35">
      <c r="A63" s="11">
        <v>62</v>
      </c>
      <c r="B63" s="12" t="s">
        <v>528</v>
      </c>
      <c r="C63" s="11" t="s">
        <v>529</v>
      </c>
      <c r="D63" s="11" t="s">
        <v>530</v>
      </c>
      <c r="E63" s="11" t="s">
        <v>66</v>
      </c>
      <c r="F63" s="11" t="s">
        <v>531</v>
      </c>
      <c r="G63" s="13">
        <v>53800</v>
      </c>
      <c r="H63" s="13">
        <v>54722</v>
      </c>
      <c r="I63" s="14">
        <v>43950</v>
      </c>
      <c r="J63" s="15">
        <v>6</v>
      </c>
      <c r="K63" s="34" t="s">
        <v>122</v>
      </c>
      <c r="L63" s="15">
        <v>36.1</v>
      </c>
      <c r="M63" s="15">
        <v>0.1</v>
      </c>
      <c r="N63" s="15" t="s">
        <v>1644</v>
      </c>
      <c r="O63" s="15" t="s">
        <v>1644</v>
      </c>
      <c r="P63" s="19">
        <v>34.518999999999998</v>
      </c>
      <c r="Q63" s="17">
        <v>530</v>
      </c>
      <c r="R63" s="26">
        <v>65</v>
      </c>
      <c r="S63" s="13">
        <v>480</v>
      </c>
      <c r="T63" s="43"/>
      <c r="U63" s="43">
        <v>4</v>
      </c>
      <c r="V63" s="43">
        <v>6</v>
      </c>
      <c r="W63" s="46">
        <v>0.4</v>
      </c>
      <c r="X63" s="16">
        <v>44244</v>
      </c>
      <c r="Y63" s="16">
        <v>44196</v>
      </c>
      <c r="Z63" s="16" t="s">
        <v>1649</v>
      </c>
      <c r="AA63" s="17">
        <v>41748</v>
      </c>
      <c r="AB63" s="17">
        <v>53800</v>
      </c>
      <c r="AC63" s="39">
        <v>-0.22401486988847583</v>
      </c>
      <c r="AD63" s="19">
        <v>5.46</v>
      </c>
      <c r="AE63" s="19">
        <v>10.74</v>
      </c>
      <c r="AF63" s="18">
        <v>-0.49162011173184361</v>
      </c>
      <c r="AG63" s="17">
        <v>6394</v>
      </c>
      <c r="AH63" s="17">
        <v>78324</v>
      </c>
      <c r="AI63" s="19">
        <v>181.06</v>
      </c>
      <c r="AJ63" s="19">
        <v>142.6</v>
      </c>
      <c r="AK63" s="18">
        <v>0.26970546984572236</v>
      </c>
      <c r="AL63" s="19">
        <v>87.5</v>
      </c>
      <c r="AM63" s="19">
        <v>226.67</v>
      </c>
      <c r="AN63" s="22">
        <v>1.8700000000000001E-2</v>
      </c>
      <c r="AO63" s="19">
        <v>40.58</v>
      </c>
    </row>
    <row r="64" spans="1:42" ht="17.25" customHeight="1" x14ac:dyDescent="0.35">
      <c r="A64" s="11">
        <v>63</v>
      </c>
      <c r="B64" s="12" t="s">
        <v>619</v>
      </c>
      <c r="C64" s="11" t="s">
        <v>218</v>
      </c>
      <c r="D64" s="11" t="s">
        <v>620</v>
      </c>
      <c r="E64" s="11" t="s">
        <v>66</v>
      </c>
      <c r="F64" s="11" t="s">
        <v>621</v>
      </c>
      <c r="G64" s="13">
        <v>51904</v>
      </c>
      <c r="H64" s="13">
        <v>49330</v>
      </c>
      <c r="I64" s="14">
        <v>44125</v>
      </c>
      <c r="J64" s="15">
        <v>12</v>
      </c>
      <c r="K64" s="34" t="s">
        <v>122</v>
      </c>
      <c r="L64" s="15">
        <v>24.78</v>
      </c>
      <c r="M64" s="15">
        <v>3.4750000000000001</v>
      </c>
      <c r="N64" s="15" t="s">
        <v>1644</v>
      </c>
      <c r="O64" s="15" t="s">
        <v>1645</v>
      </c>
      <c r="P64" s="19">
        <v>23.163709999999998</v>
      </c>
      <c r="Q64" s="17">
        <v>182</v>
      </c>
      <c r="R64" s="26">
        <v>127.236</v>
      </c>
      <c r="S64" s="13">
        <v>423.98200000000003</v>
      </c>
      <c r="T64" s="43">
        <v>65</v>
      </c>
      <c r="U64" s="43">
        <v>4</v>
      </c>
      <c r="V64" s="43">
        <v>9</v>
      </c>
      <c r="W64" s="46">
        <v>0.30769230769230771</v>
      </c>
      <c r="X64" s="16">
        <v>44077</v>
      </c>
      <c r="Y64" s="16">
        <v>44007</v>
      </c>
      <c r="AA64" s="17">
        <v>49301</v>
      </c>
      <c r="AB64" s="17">
        <v>51904</v>
      </c>
      <c r="AC64" s="39">
        <v>-5.0150277435265102E-2</v>
      </c>
      <c r="AD64" s="19">
        <v>2.64</v>
      </c>
      <c r="AE64" s="19">
        <v>2.61</v>
      </c>
      <c r="AF64" s="18">
        <v>1.1494252873563314E-2</v>
      </c>
      <c r="AG64" s="17">
        <v>33806</v>
      </c>
      <c r="AH64" s="17">
        <v>94853</v>
      </c>
      <c r="AI64" s="19">
        <v>44.39</v>
      </c>
      <c r="AJ64" s="19">
        <v>45.99</v>
      </c>
      <c r="AK64" s="18">
        <v>-3.4790171776473179E-2</v>
      </c>
      <c r="AL64" s="19">
        <v>32.4</v>
      </c>
      <c r="AM64" s="19">
        <v>49.34</v>
      </c>
      <c r="AN64" s="22">
        <v>3.2000000000000001E-2</v>
      </c>
      <c r="AO64" s="19">
        <v>19.88</v>
      </c>
    </row>
    <row r="65" spans="1:42" ht="17.25" customHeight="1" x14ac:dyDescent="0.35">
      <c r="A65" s="11">
        <v>64</v>
      </c>
      <c r="B65" s="12" t="s">
        <v>704</v>
      </c>
      <c r="C65" s="11" t="s">
        <v>9</v>
      </c>
      <c r="D65" s="11" t="s">
        <v>705</v>
      </c>
      <c r="E65" s="11" t="s">
        <v>66</v>
      </c>
      <c r="F65" s="11" t="s">
        <v>706</v>
      </c>
      <c r="G65" s="13">
        <v>51750</v>
      </c>
      <c r="H65" s="13">
        <v>53647</v>
      </c>
      <c r="I65" s="14">
        <v>43903</v>
      </c>
      <c r="J65" s="15">
        <v>11.07</v>
      </c>
      <c r="K65" s="34" t="s">
        <v>124</v>
      </c>
      <c r="L65" s="15">
        <v>42.1</v>
      </c>
      <c r="M65" s="15">
        <v>4.5</v>
      </c>
      <c r="N65" s="15" t="s">
        <v>1644</v>
      </c>
      <c r="O65" s="15" t="s">
        <v>1644</v>
      </c>
      <c r="P65" s="19">
        <v>17.899999999999999</v>
      </c>
      <c r="Q65" s="17">
        <v>181</v>
      </c>
      <c r="R65" s="26">
        <v>98.9</v>
      </c>
      <c r="S65" s="13">
        <v>400</v>
      </c>
      <c r="T65" s="17">
        <v>62</v>
      </c>
      <c r="U65" s="17">
        <v>4</v>
      </c>
      <c r="V65" s="17">
        <v>10</v>
      </c>
      <c r="W65" s="46">
        <v>0.2857142857142857</v>
      </c>
      <c r="X65" s="16">
        <v>44252</v>
      </c>
      <c r="Y65" s="16">
        <v>44196</v>
      </c>
      <c r="Z65" s="16" t="s">
        <v>1649</v>
      </c>
      <c r="AA65" s="17">
        <v>41908</v>
      </c>
      <c r="AB65" s="17">
        <v>41172</v>
      </c>
      <c r="AC65" s="39">
        <v>1.7876226561740989E-2</v>
      </c>
      <c r="AD65" s="19">
        <v>1.71</v>
      </c>
      <c r="AE65" s="19">
        <v>2.87</v>
      </c>
      <c r="AF65" s="18">
        <v>-0.40418118466898956</v>
      </c>
      <c r="AG65" s="17">
        <v>49577</v>
      </c>
      <c r="AH65" s="17">
        <v>154229</v>
      </c>
      <c r="AI65" s="19">
        <v>36.409999999999997</v>
      </c>
      <c r="AJ65" s="19">
        <v>35.33</v>
      </c>
      <c r="AK65" s="18">
        <v>3.0568921596376971E-2</v>
      </c>
      <c r="AL65" s="19">
        <v>26.45</v>
      </c>
      <c r="AM65" s="19">
        <v>43.08</v>
      </c>
      <c r="AN65" s="22">
        <v>4.5400000000000003E-2</v>
      </c>
      <c r="AO65" s="19">
        <v>20.12</v>
      </c>
    </row>
    <row r="66" spans="1:42" ht="17.25" customHeight="1" x14ac:dyDescent="0.35">
      <c r="A66" s="11">
        <v>65</v>
      </c>
      <c r="B66" s="12" t="s">
        <v>796</v>
      </c>
      <c r="C66" s="11" t="s">
        <v>797</v>
      </c>
      <c r="D66" s="11" t="s">
        <v>798</v>
      </c>
      <c r="E66" s="11" t="s">
        <v>66</v>
      </c>
      <c r="F66" s="11" t="s">
        <v>799</v>
      </c>
      <c r="G66" s="13">
        <v>51336</v>
      </c>
      <c r="H66" s="13">
        <v>46677</v>
      </c>
      <c r="I66" s="14">
        <v>43910</v>
      </c>
      <c r="J66" s="15">
        <v>6.3</v>
      </c>
      <c r="K66" s="34" t="s">
        <v>121</v>
      </c>
      <c r="L66" s="15">
        <v>12.1</v>
      </c>
      <c r="M66" s="15">
        <v>2.8</v>
      </c>
      <c r="N66" s="15" t="s">
        <v>1644</v>
      </c>
      <c r="O66" s="15" t="s">
        <v>1644</v>
      </c>
      <c r="P66" s="19">
        <v>26.8</v>
      </c>
      <c r="Q66" s="17">
        <v>478</v>
      </c>
      <c r="R66" s="26">
        <v>56</v>
      </c>
      <c r="S66" s="13">
        <v>368</v>
      </c>
      <c r="T66" s="17">
        <v>58</v>
      </c>
      <c r="U66" s="17">
        <v>4</v>
      </c>
      <c r="V66" s="17">
        <v>8</v>
      </c>
      <c r="W66" s="46">
        <v>0.33333333333333331</v>
      </c>
      <c r="X66" s="16">
        <v>44246</v>
      </c>
      <c r="Y66" s="16">
        <v>44196</v>
      </c>
      <c r="Z66" s="16" t="s">
        <v>1649</v>
      </c>
      <c r="AA66" s="17">
        <v>51533</v>
      </c>
      <c r="AB66" s="17">
        <v>51336</v>
      </c>
      <c r="AC66" s="39">
        <v>3.8374629889356398E-3</v>
      </c>
      <c r="AD66" s="19">
        <v>10.93</v>
      </c>
      <c r="AE66" s="19">
        <v>10.07</v>
      </c>
      <c r="AF66" s="18">
        <v>8.5402184707050591E-2</v>
      </c>
      <c r="AG66" s="17">
        <v>8578</v>
      </c>
      <c r="AH66" s="17">
        <v>47490</v>
      </c>
      <c r="AI66" s="19">
        <v>164.46</v>
      </c>
      <c r="AJ66" s="19">
        <v>146.99</v>
      </c>
      <c r="AK66" s="18">
        <v>0.11885162255935776</v>
      </c>
      <c r="AL66" s="19">
        <v>58.38</v>
      </c>
      <c r="AM66" s="19">
        <v>190.23</v>
      </c>
      <c r="AN66" s="22">
        <v>1.0500000000000001E-2</v>
      </c>
      <c r="AO66" s="19">
        <v>17.309999999999999</v>
      </c>
    </row>
    <row r="67" spans="1:42" ht="17.25" customHeight="1" x14ac:dyDescent="0.35">
      <c r="A67" s="11">
        <v>66</v>
      </c>
      <c r="B67" s="12" t="s">
        <v>890</v>
      </c>
      <c r="C67" s="11" t="s">
        <v>265</v>
      </c>
      <c r="D67" s="11" t="s">
        <v>891</v>
      </c>
      <c r="E67" s="11" t="s">
        <v>66</v>
      </c>
      <c r="F67" s="11" t="s">
        <v>890</v>
      </c>
      <c r="G67" s="13">
        <v>49746</v>
      </c>
      <c r="H67" s="13">
        <v>47389</v>
      </c>
      <c r="I67" s="14">
        <v>43921</v>
      </c>
      <c r="J67" s="15">
        <v>7.8</v>
      </c>
      <c r="K67" s="34" t="s">
        <v>122</v>
      </c>
      <c r="L67" s="15">
        <v>68.400000000000006</v>
      </c>
      <c r="M67" s="15">
        <v>1</v>
      </c>
      <c r="N67" s="15" t="s">
        <v>1644</v>
      </c>
      <c r="O67" s="15" t="s">
        <v>1644</v>
      </c>
      <c r="P67" s="19">
        <v>19.37</v>
      </c>
      <c r="Q67" s="17">
        <v>288</v>
      </c>
      <c r="R67" s="26">
        <v>67</v>
      </c>
      <c r="S67" s="13">
        <v>555</v>
      </c>
      <c r="T67" s="17">
        <v>60</v>
      </c>
      <c r="U67" s="17">
        <v>4</v>
      </c>
      <c r="V67" s="17">
        <v>6</v>
      </c>
      <c r="W67" s="46">
        <v>0.4</v>
      </c>
      <c r="X67" s="16">
        <v>44246</v>
      </c>
      <c r="Y67" s="16">
        <v>44196</v>
      </c>
      <c r="Z67" s="16" t="s">
        <v>1649</v>
      </c>
      <c r="AA67" s="17">
        <v>43736</v>
      </c>
      <c r="AB67" s="17">
        <v>49746</v>
      </c>
      <c r="AC67" s="39">
        <v>-0.12081373376753909</v>
      </c>
      <c r="AD67" s="19">
        <v>-6.88</v>
      </c>
      <c r="AE67" s="19">
        <v>3.74</v>
      </c>
      <c r="AF67" s="18">
        <v>-2.8395721925133692</v>
      </c>
      <c r="AG67" s="17">
        <v>0</v>
      </c>
      <c r="AH67" s="17">
        <v>586481</v>
      </c>
      <c r="AI67" s="19">
        <v>37.86</v>
      </c>
      <c r="AJ67" s="19">
        <v>49.22</v>
      </c>
      <c r="AK67" s="18">
        <v>-0.23080048760666394</v>
      </c>
      <c r="AL67" s="19">
        <v>16.07</v>
      </c>
      <c r="AM67" s="19">
        <v>48.22</v>
      </c>
      <c r="AN67" s="22">
        <v>2.7300000000000001E-2</v>
      </c>
      <c r="AP67" s="37" t="s">
        <v>883</v>
      </c>
    </row>
    <row r="68" spans="1:42" ht="17.25" customHeight="1" x14ac:dyDescent="0.35">
      <c r="A68" s="11">
        <v>67</v>
      </c>
      <c r="B68" s="12" t="s">
        <v>975</v>
      </c>
      <c r="C68" s="11" t="s">
        <v>196</v>
      </c>
      <c r="D68" s="11" t="s">
        <v>976</v>
      </c>
      <c r="E68" s="11" t="s">
        <v>66</v>
      </c>
      <c r="F68" s="11" t="s">
        <v>977</v>
      </c>
      <c r="G68" s="13">
        <v>47020</v>
      </c>
      <c r="H68" s="13">
        <v>43281</v>
      </c>
      <c r="I68" s="14">
        <v>43914</v>
      </c>
      <c r="J68" s="15">
        <v>13.744999999999999</v>
      </c>
      <c r="K68" s="34" t="s">
        <v>122</v>
      </c>
      <c r="L68" s="15">
        <v>31</v>
      </c>
      <c r="M68" s="15">
        <v>0.42499999999999999</v>
      </c>
      <c r="N68" s="15" t="s">
        <v>1644</v>
      </c>
      <c r="O68" s="15" t="s">
        <v>1644</v>
      </c>
      <c r="P68" s="19">
        <v>23</v>
      </c>
      <c r="Q68" s="17">
        <v>367</v>
      </c>
      <c r="R68" s="26">
        <v>64.802999999999997</v>
      </c>
      <c r="S68" s="13">
        <v>535.73500000000001</v>
      </c>
      <c r="T68" s="43">
        <v>63.3</v>
      </c>
      <c r="U68" s="43">
        <v>3</v>
      </c>
      <c r="V68" s="43">
        <v>7</v>
      </c>
      <c r="W68" s="46">
        <v>0.3</v>
      </c>
      <c r="X68" s="16">
        <v>44239</v>
      </c>
      <c r="Y68" s="16">
        <v>44196</v>
      </c>
      <c r="Z68" s="16" t="s">
        <v>1649</v>
      </c>
      <c r="AA68" s="17">
        <v>38185</v>
      </c>
      <c r="AB68" s="17">
        <v>47020</v>
      </c>
      <c r="AC68" s="39">
        <v>-0.18789876648234793</v>
      </c>
      <c r="AD68" s="19">
        <v>3.77</v>
      </c>
      <c r="AE68" s="19">
        <v>7.99</v>
      </c>
      <c r="AF68" s="18">
        <v>-0.52816020025031296</v>
      </c>
      <c r="AG68" s="17">
        <v>3852</v>
      </c>
      <c r="AH68" s="17">
        <v>191367</v>
      </c>
      <c r="AI68" s="19">
        <v>120.49</v>
      </c>
      <c r="AJ68" s="19">
        <v>121.88</v>
      </c>
      <c r="AK68" s="18">
        <v>-1.1404660321627836E-2</v>
      </c>
      <c r="AL68" s="19">
        <v>67</v>
      </c>
      <c r="AM68" s="19">
        <v>151.46</v>
      </c>
      <c r="AN68" s="22">
        <v>1.17E-2</v>
      </c>
      <c r="AO68" s="19">
        <v>39.86</v>
      </c>
    </row>
    <row r="69" spans="1:42" ht="17.25" customHeight="1" x14ac:dyDescent="0.35">
      <c r="A69" s="11">
        <v>68</v>
      </c>
      <c r="B69" s="12" t="s">
        <v>1061</v>
      </c>
      <c r="C69" s="11" t="s">
        <v>261</v>
      </c>
      <c r="D69" s="11" t="s">
        <v>1062</v>
      </c>
      <c r="E69" s="11" t="s">
        <v>66</v>
      </c>
      <c r="F69" s="11" t="s">
        <v>1063</v>
      </c>
      <c r="G69" s="13">
        <v>47007</v>
      </c>
      <c r="H69" s="13">
        <v>44438</v>
      </c>
      <c r="I69" s="14">
        <v>43950</v>
      </c>
      <c r="J69" s="15">
        <v>6.2831520000000003</v>
      </c>
      <c r="K69" s="34" t="s">
        <v>121</v>
      </c>
      <c r="L69" s="15">
        <v>5</v>
      </c>
      <c r="M69" s="15">
        <v>0.99099999999999999</v>
      </c>
      <c r="N69" s="15" t="s">
        <v>1644</v>
      </c>
      <c r="O69" s="15" t="s">
        <v>1644</v>
      </c>
      <c r="P69" s="19">
        <v>17.3</v>
      </c>
      <c r="Q69" s="17">
        <v>147</v>
      </c>
      <c r="S69" s="13">
        <v>456</v>
      </c>
      <c r="T69" s="43">
        <v>61.153846153846153</v>
      </c>
      <c r="U69" s="43">
        <v>4</v>
      </c>
      <c r="V69" s="43">
        <v>9</v>
      </c>
      <c r="W69" s="46">
        <v>0.30769230769230771</v>
      </c>
      <c r="X69" s="16">
        <v>44239</v>
      </c>
      <c r="Y69" s="16">
        <v>44196</v>
      </c>
      <c r="Z69" s="16" t="s">
        <v>1649</v>
      </c>
      <c r="AA69" s="17">
        <v>17095</v>
      </c>
      <c r="AB69" s="17">
        <v>47007</v>
      </c>
      <c r="AC69" s="39">
        <v>-0.63633075924862259</v>
      </c>
      <c r="AD69" s="19">
        <v>-19.489999999999998</v>
      </c>
      <c r="AE69" s="19">
        <v>7.3</v>
      </c>
      <c r="AF69" s="18">
        <v>-3.6698630136986301</v>
      </c>
      <c r="AG69" s="17">
        <v>9753</v>
      </c>
      <c r="AH69" s="17">
        <v>71996</v>
      </c>
      <c r="AI69" s="19">
        <v>40.21</v>
      </c>
      <c r="AJ69" s="19">
        <v>58.08</v>
      </c>
      <c r="AK69" s="18">
        <v>-0.30767906336088152</v>
      </c>
      <c r="AL69" s="19">
        <v>17.510000000000002</v>
      </c>
      <c r="AM69" s="19">
        <v>50.2</v>
      </c>
    </row>
    <row r="70" spans="1:42" ht="17.25" customHeight="1" x14ac:dyDescent="0.35">
      <c r="A70" s="11">
        <v>69</v>
      </c>
      <c r="B70" s="12" t="s">
        <v>1594</v>
      </c>
      <c r="C70" s="11" t="s">
        <v>9</v>
      </c>
      <c r="D70" s="11" t="s">
        <v>1595</v>
      </c>
      <c r="E70" s="11" t="s">
        <v>66</v>
      </c>
      <c r="F70" s="11" t="s">
        <v>1596</v>
      </c>
      <c r="G70" s="13">
        <v>46840</v>
      </c>
      <c r="H70" s="13">
        <v>42294</v>
      </c>
      <c r="I70" s="14">
        <v>44259</v>
      </c>
      <c r="J70" s="15">
        <v>7.73</v>
      </c>
      <c r="K70" s="15" t="s">
        <v>122</v>
      </c>
      <c r="L70" s="15">
        <v>47.4</v>
      </c>
      <c r="M70" s="15">
        <v>5.7</v>
      </c>
      <c r="N70" s="15" t="s">
        <v>1644</v>
      </c>
      <c r="O70" s="15" t="s">
        <v>1644</v>
      </c>
      <c r="P70" s="19">
        <v>27.6</v>
      </c>
      <c r="Q70" s="17">
        <v>289</v>
      </c>
      <c r="R70" s="26">
        <v>95.62</v>
      </c>
      <c r="S70" s="13">
        <v>360</v>
      </c>
      <c r="T70" s="43">
        <v>65.272727272727266</v>
      </c>
      <c r="U70" s="43">
        <v>4</v>
      </c>
      <c r="V70" s="43">
        <v>7</v>
      </c>
      <c r="W70" s="46">
        <v>0.36363636363636365</v>
      </c>
      <c r="X70" s="16">
        <v>44252</v>
      </c>
      <c r="Y70" s="16">
        <v>44196</v>
      </c>
      <c r="Z70" s="16" t="s">
        <v>1649</v>
      </c>
      <c r="AA70" s="17">
        <v>47994</v>
      </c>
      <c r="AB70" s="17">
        <v>46840</v>
      </c>
      <c r="AC70" s="39">
        <v>2.4637062339880444E-2</v>
      </c>
      <c r="AD70" s="19">
        <v>2.78</v>
      </c>
      <c r="AE70" s="19">
        <v>3.81</v>
      </c>
      <c r="AF70" s="18">
        <v>-0.2703412073490814</v>
      </c>
      <c r="AG70" s="17">
        <v>20238</v>
      </c>
      <c r="AH70" s="17">
        <v>91588</v>
      </c>
      <c r="AI70" s="19">
        <v>81.8</v>
      </c>
      <c r="AJ70" s="19">
        <v>88.15</v>
      </c>
      <c r="AK70" s="18">
        <v>-7.2036301758366519E-2</v>
      </c>
      <c r="AL70" s="19">
        <v>65.25</v>
      </c>
      <c r="AM70" s="19">
        <v>87.8</v>
      </c>
      <c r="AN70" s="22">
        <v>3.5099999999999999E-2</v>
      </c>
      <c r="AO70" s="19">
        <v>26.68</v>
      </c>
      <c r="AP70" s="1"/>
    </row>
    <row r="71" spans="1:42" ht="17.25" customHeight="1" x14ac:dyDescent="0.35">
      <c r="A71" s="11">
        <v>70</v>
      </c>
      <c r="B71" s="12" t="s">
        <v>1146</v>
      </c>
      <c r="C71" s="11" t="s">
        <v>261</v>
      </c>
      <c r="D71" s="11" t="s">
        <v>1147</v>
      </c>
      <c r="E71" s="11" t="s">
        <v>66</v>
      </c>
      <c r="F71" s="11" t="s">
        <v>1148</v>
      </c>
      <c r="G71" s="13">
        <v>45768</v>
      </c>
      <c r="H71" s="13">
        <v>44541</v>
      </c>
      <c r="I71" s="14">
        <v>43949</v>
      </c>
      <c r="J71" s="15">
        <v>4.08</v>
      </c>
      <c r="K71" s="34" t="s">
        <v>124</v>
      </c>
      <c r="L71" s="15">
        <v>5.3</v>
      </c>
      <c r="M71" s="15">
        <v>0.16</v>
      </c>
      <c r="N71" s="15" t="s">
        <v>1644</v>
      </c>
      <c r="O71" s="15" t="s">
        <v>1644</v>
      </c>
      <c r="P71" s="19">
        <v>11.6</v>
      </c>
      <c r="Q71" s="17">
        <v>189</v>
      </c>
      <c r="R71" s="26">
        <v>61.143000000000001</v>
      </c>
      <c r="S71" s="13">
        <v>357</v>
      </c>
      <c r="T71" s="17">
        <v>57.5</v>
      </c>
      <c r="U71" s="17">
        <v>4</v>
      </c>
      <c r="V71" s="17">
        <v>8</v>
      </c>
      <c r="W71" s="46">
        <v>0.33333333333333331</v>
      </c>
      <c r="X71" s="16">
        <v>44244</v>
      </c>
      <c r="Y71" s="16">
        <v>44196</v>
      </c>
      <c r="Z71" s="16" t="s">
        <v>1649</v>
      </c>
      <c r="AA71" s="17">
        <v>17337</v>
      </c>
      <c r="AB71" s="17">
        <v>45768</v>
      </c>
      <c r="AC71" s="39">
        <v>-0.62119821709491352</v>
      </c>
      <c r="AD71" s="19">
        <v>-18.36</v>
      </c>
      <c r="AE71" s="19">
        <v>3.79</v>
      </c>
      <c r="AF71" s="18">
        <v>-5.8443271767810021</v>
      </c>
      <c r="AG71" s="17">
        <v>4091</v>
      </c>
      <c r="AH71" s="17">
        <v>62008</v>
      </c>
      <c r="AI71" s="19">
        <v>15.77</v>
      </c>
      <c r="AJ71" s="19">
        <v>28.57</v>
      </c>
      <c r="AK71" s="18">
        <v>-0.44802240112005604</v>
      </c>
      <c r="AL71" s="19">
        <v>8.25</v>
      </c>
      <c r="AM71" s="19">
        <v>22.8</v>
      </c>
      <c r="AP71" s="37" t="s">
        <v>1149</v>
      </c>
    </row>
    <row r="72" spans="1:42" ht="17.25" customHeight="1" x14ac:dyDescent="0.35">
      <c r="A72" s="11">
        <v>71</v>
      </c>
      <c r="B72" s="12" t="s">
        <v>1232</v>
      </c>
      <c r="C72" s="11" t="s">
        <v>207</v>
      </c>
      <c r="D72" s="11" t="s">
        <v>1233</v>
      </c>
      <c r="E72" s="11" t="s">
        <v>66</v>
      </c>
      <c r="F72" s="11" t="s">
        <v>1234</v>
      </c>
      <c r="G72" s="13">
        <v>45764</v>
      </c>
      <c r="H72" s="13">
        <v>43634</v>
      </c>
      <c r="I72" s="14">
        <v>43909</v>
      </c>
      <c r="J72" s="15">
        <v>2.4700000000000002</v>
      </c>
      <c r="K72" s="34" t="s">
        <v>124</v>
      </c>
      <c r="L72" s="15">
        <v>8.1999999999999993</v>
      </c>
      <c r="M72" s="15">
        <v>2</v>
      </c>
      <c r="N72" s="15" t="s">
        <v>1644</v>
      </c>
      <c r="O72" s="15" t="s">
        <v>1644</v>
      </c>
      <c r="P72" s="19">
        <v>8.74</v>
      </c>
      <c r="Q72" s="17">
        <v>151.69999999999999</v>
      </c>
      <c r="R72" s="26">
        <v>57.63</v>
      </c>
      <c r="S72" s="13">
        <v>515</v>
      </c>
      <c r="W72" s="46" t="e">
        <v>#DIV/0!</v>
      </c>
      <c r="X72" s="16">
        <v>44225</v>
      </c>
      <c r="Y72" s="16">
        <v>44196</v>
      </c>
      <c r="Z72" s="16" t="s">
        <v>1649</v>
      </c>
      <c r="AA72" s="17">
        <v>48097</v>
      </c>
      <c r="AB72" s="17">
        <v>45764</v>
      </c>
      <c r="AC72" s="39">
        <v>5.0978935407744078E-2</v>
      </c>
      <c r="AD72" s="19">
        <v>15.4</v>
      </c>
      <c r="AE72" s="19">
        <v>7.45</v>
      </c>
      <c r="AF72" s="18">
        <v>1.0671140939597314</v>
      </c>
      <c r="AG72" s="17">
        <v>29554</v>
      </c>
      <c r="AH72" s="17">
        <v>144206</v>
      </c>
      <c r="AI72" s="19">
        <v>661.55</v>
      </c>
      <c r="AJ72" s="19">
        <v>485.08</v>
      </c>
      <c r="AK72" s="18">
        <v>0.36379566257112222</v>
      </c>
      <c r="AL72" s="19">
        <v>345.67</v>
      </c>
      <c r="AM72" s="19">
        <v>681.71</v>
      </c>
      <c r="AO72" s="19">
        <v>15.4</v>
      </c>
      <c r="AP72" s="37" t="s">
        <v>1235</v>
      </c>
    </row>
    <row r="73" spans="1:42" ht="17.25" customHeight="1" x14ac:dyDescent="0.35">
      <c r="A73" s="11">
        <v>72</v>
      </c>
      <c r="B73" s="12" t="s">
        <v>1312</v>
      </c>
      <c r="C73" s="11" t="s">
        <v>265</v>
      </c>
      <c r="D73" s="11" t="s">
        <v>1313</v>
      </c>
      <c r="E73" s="11" t="s">
        <v>66</v>
      </c>
      <c r="F73" s="11" t="s">
        <v>1314</v>
      </c>
      <c r="G73" s="13">
        <v>44675</v>
      </c>
      <c r="H73" s="13">
        <v>39815</v>
      </c>
      <c r="I73" s="14">
        <v>43927</v>
      </c>
      <c r="J73" s="15">
        <v>3.9</v>
      </c>
      <c r="K73" s="34" t="s">
        <v>123</v>
      </c>
      <c r="L73" s="15">
        <v>11.8</v>
      </c>
      <c r="M73" s="15">
        <v>6.3</v>
      </c>
      <c r="N73" s="15" t="s">
        <v>1644</v>
      </c>
      <c r="O73" s="15" t="s">
        <v>1644</v>
      </c>
      <c r="P73" s="19">
        <v>19.600000000000001</v>
      </c>
      <c r="Q73" s="17">
        <v>317</v>
      </c>
      <c r="R73" s="26">
        <v>61.86</v>
      </c>
      <c r="S73" s="13">
        <v>315.01299999999998</v>
      </c>
      <c r="T73" s="17">
        <v>63</v>
      </c>
      <c r="U73" s="17">
        <v>3</v>
      </c>
      <c r="V73" s="17">
        <v>7</v>
      </c>
      <c r="W73" s="46">
        <v>0.3</v>
      </c>
      <c r="X73" s="16">
        <v>44249</v>
      </c>
      <c r="Y73" s="16">
        <v>44196</v>
      </c>
      <c r="Z73" s="16" t="s">
        <v>1649</v>
      </c>
      <c r="AA73" s="17">
        <v>44791</v>
      </c>
      <c r="AB73" s="17">
        <v>44675</v>
      </c>
      <c r="AC73" s="39">
        <v>2.5965304980414103E-3</v>
      </c>
      <c r="AD73" s="19">
        <v>17.309999999999999</v>
      </c>
      <c r="AE73" s="19">
        <v>14.03</v>
      </c>
      <c r="AF73" s="18">
        <v>0.23378474697077686</v>
      </c>
      <c r="AG73" s="17">
        <v>2544</v>
      </c>
      <c r="AH73" s="17">
        <v>125987</v>
      </c>
      <c r="AI73" s="19">
        <v>109.12</v>
      </c>
      <c r="AJ73" s="19">
        <v>109.25</v>
      </c>
      <c r="AK73" s="18">
        <v>-1.1899313501143747E-3</v>
      </c>
      <c r="AL73" s="19">
        <v>64.13</v>
      </c>
      <c r="AM73" s="19">
        <v>116.68</v>
      </c>
      <c r="AN73" s="22">
        <v>2.9000000000000001E-2</v>
      </c>
      <c r="AO73" s="19">
        <v>6.54</v>
      </c>
    </row>
    <row r="74" spans="1:42" ht="17.25" customHeight="1" x14ac:dyDescent="0.35">
      <c r="A74" s="11">
        <v>73</v>
      </c>
      <c r="B74" s="12" t="s">
        <v>17</v>
      </c>
      <c r="C74" s="11" t="s">
        <v>19</v>
      </c>
      <c r="D74" s="11" t="s">
        <v>18</v>
      </c>
      <c r="E74" s="11" t="s">
        <v>68</v>
      </c>
      <c r="F74" s="19"/>
      <c r="G74" s="13">
        <v>44116.6</v>
      </c>
      <c r="H74" s="13">
        <v>43425.3</v>
      </c>
      <c r="I74" s="23"/>
      <c r="J74" s="19"/>
      <c r="K74" s="35"/>
      <c r="L74" s="19"/>
      <c r="M74" s="19"/>
      <c r="N74" s="15" t="s">
        <v>1644</v>
      </c>
      <c r="O74" s="15" t="s">
        <v>1644</v>
      </c>
      <c r="R74" s="25"/>
      <c r="S74" s="17"/>
      <c r="T74" s="43">
        <v>60</v>
      </c>
      <c r="U74" s="43">
        <v>2</v>
      </c>
      <c r="V74" s="43">
        <v>8</v>
      </c>
      <c r="W74" s="46">
        <v>0.2</v>
      </c>
      <c r="X74" s="23"/>
      <c r="Y74" s="23"/>
      <c r="Z74" s="23"/>
      <c r="AF74" s="18"/>
    </row>
    <row r="75" spans="1:42" ht="17.25" customHeight="1" x14ac:dyDescent="0.35">
      <c r="A75" s="11">
        <v>74</v>
      </c>
      <c r="B75" s="12" t="s">
        <v>1395</v>
      </c>
      <c r="C75" s="11" t="s">
        <v>192</v>
      </c>
      <c r="D75" s="11" t="s">
        <v>1396</v>
      </c>
      <c r="E75" s="11" t="s">
        <v>68</v>
      </c>
      <c r="G75" s="13">
        <v>43982</v>
      </c>
      <c r="H75" s="13">
        <v>43270</v>
      </c>
      <c r="N75" s="15" t="s">
        <v>1644</v>
      </c>
      <c r="O75" s="15" t="s">
        <v>1644</v>
      </c>
      <c r="W75" s="46" t="e">
        <v>#DIV/0!</v>
      </c>
      <c r="AA75" s="17">
        <v>46600</v>
      </c>
      <c r="AB75" s="17">
        <v>49300</v>
      </c>
      <c r="AC75" s="39">
        <v>-5.4766734279918863E-2</v>
      </c>
      <c r="AF75" s="18"/>
      <c r="AP75" s="37" t="s">
        <v>1397</v>
      </c>
    </row>
    <row r="76" spans="1:42" ht="17.25" customHeight="1" x14ac:dyDescent="0.35">
      <c r="A76" s="11">
        <v>75</v>
      </c>
      <c r="B76" s="12" t="s">
        <v>154</v>
      </c>
      <c r="C76" s="11" t="s">
        <v>155</v>
      </c>
      <c r="D76" s="11" t="s">
        <v>156</v>
      </c>
      <c r="E76" s="11" t="s">
        <v>66</v>
      </c>
      <c r="F76" s="11" t="s">
        <v>157</v>
      </c>
      <c r="G76" s="13">
        <v>43638</v>
      </c>
      <c r="H76" s="13">
        <v>42879</v>
      </c>
      <c r="I76" s="14">
        <v>43950</v>
      </c>
      <c r="J76" s="15">
        <v>3.88</v>
      </c>
      <c r="K76" s="34" t="s">
        <v>123</v>
      </c>
      <c r="L76" s="15">
        <v>3.3</v>
      </c>
      <c r="M76" s="15">
        <v>0</v>
      </c>
      <c r="N76" s="15" t="s">
        <v>1645</v>
      </c>
      <c r="O76" s="15" t="s">
        <v>1644</v>
      </c>
      <c r="P76" s="19">
        <v>11.4</v>
      </c>
      <c r="Q76" s="17">
        <v>438</v>
      </c>
      <c r="R76" s="26">
        <v>27.004999999999999</v>
      </c>
      <c r="S76" s="13">
        <v>332.25099999999998</v>
      </c>
      <c r="T76" s="43">
        <v>61.36</v>
      </c>
      <c r="U76" s="43">
        <v>3</v>
      </c>
      <c r="V76" s="43">
        <v>8</v>
      </c>
      <c r="W76" s="46">
        <v>0.27272727272727271</v>
      </c>
      <c r="X76" s="16">
        <v>43913</v>
      </c>
      <c r="Y76" s="16">
        <v>43862</v>
      </c>
      <c r="AA76" s="17">
        <v>43638</v>
      </c>
      <c r="AB76" s="17">
        <v>42879</v>
      </c>
      <c r="AC76" s="39">
        <v>1.7700972504022947E-2</v>
      </c>
      <c r="AD76" s="19">
        <v>5.75</v>
      </c>
      <c r="AE76" s="19">
        <v>5.2</v>
      </c>
      <c r="AF76" s="18">
        <v>0.10576923076923073</v>
      </c>
      <c r="AG76" s="17">
        <v>984</v>
      </c>
      <c r="AH76" s="17">
        <v>15591</v>
      </c>
      <c r="AI76" s="19">
        <v>101.38</v>
      </c>
      <c r="AJ76" s="19">
        <v>85.5</v>
      </c>
      <c r="AK76" s="18">
        <v>0.18573099415204672</v>
      </c>
      <c r="AL76" s="19">
        <v>48.11</v>
      </c>
      <c r="AM76" s="19">
        <v>124.89</v>
      </c>
      <c r="AN76" s="22">
        <v>2.7099999999999999E-2</v>
      </c>
      <c r="AO76" s="19">
        <v>15.58</v>
      </c>
    </row>
    <row r="77" spans="1:42" ht="17.25" customHeight="1" x14ac:dyDescent="0.35">
      <c r="A77" s="11">
        <v>76</v>
      </c>
      <c r="B77" s="12" t="s">
        <v>260</v>
      </c>
      <c r="C77" s="11" t="s">
        <v>261</v>
      </c>
      <c r="D77" s="11" t="s">
        <v>262</v>
      </c>
      <c r="E77" s="11" t="s">
        <v>66</v>
      </c>
      <c r="F77" s="11" t="s">
        <v>263</v>
      </c>
      <c r="G77" s="13">
        <v>43259</v>
      </c>
      <c r="H77" s="13">
        <v>41303</v>
      </c>
      <c r="I77" s="14">
        <v>43930</v>
      </c>
      <c r="J77" s="15">
        <v>3.62</v>
      </c>
      <c r="K77" s="34" t="s">
        <v>121</v>
      </c>
      <c r="L77" s="15">
        <v>5</v>
      </c>
      <c r="M77" s="15">
        <v>0.17</v>
      </c>
      <c r="N77" s="15" t="s">
        <v>1644</v>
      </c>
      <c r="O77" s="15" t="s">
        <v>1644</v>
      </c>
      <c r="P77" s="19">
        <v>8</v>
      </c>
      <c r="Q77" s="17">
        <v>169</v>
      </c>
      <c r="R77" s="26">
        <v>74.75</v>
      </c>
      <c r="S77" s="13">
        <v>532.92999999999995</v>
      </c>
      <c r="T77" s="17">
        <v>63</v>
      </c>
      <c r="U77" s="17">
        <v>5</v>
      </c>
      <c r="V77" s="17">
        <v>8</v>
      </c>
      <c r="W77" s="46">
        <v>0.38461538461538464</v>
      </c>
      <c r="X77" s="16">
        <v>44256</v>
      </c>
      <c r="Y77" s="16">
        <v>44196</v>
      </c>
      <c r="Z77" s="16" t="s">
        <v>1649</v>
      </c>
      <c r="AA77" s="17">
        <v>15355</v>
      </c>
      <c r="AB77" s="17">
        <v>43259</v>
      </c>
      <c r="AC77" s="39">
        <v>-0.64504496174206527</v>
      </c>
      <c r="AD77" s="19">
        <v>-25.3</v>
      </c>
      <c r="AE77" s="19">
        <v>11.58</v>
      </c>
      <c r="AF77" s="18">
        <v>-3.1848013816925738</v>
      </c>
      <c r="AG77" s="17">
        <v>4527</v>
      </c>
      <c r="AH77" s="17">
        <v>59548</v>
      </c>
      <c r="AI77" s="19">
        <v>43.25</v>
      </c>
      <c r="AJ77" s="19">
        <v>88.09</v>
      </c>
      <c r="AK77" s="18">
        <v>-0.5090248609376774</v>
      </c>
      <c r="AL77" s="19">
        <v>17.8</v>
      </c>
      <c r="AM77" s="19">
        <v>55.93</v>
      </c>
    </row>
    <row r="78" spans="1:42" ht="17.25" customHeight="1" x14ac:dyDescent="0.35">
      <c r="A78" s="11">
        <v>77</v>
      </c>
      <c r="B78" s="12" t="s">
        <v>351</v>
      </c>
      <c r="C78" s="11" t="s">
        <v>265</v>
      </c>
      <c r="D78" s="11" t="s">
        <v>352</v>
      </c>
      <c r="E78" s="11" t="s">
        <v>68</v>
      </c>
      <c r="G78" s="13">
        <v>43228</v>
      </c>
      <c r="H78" s="13">
        <v>42685</v>
      </c>
      <c r="K78" s="34" t="s">
        <v>121</v>
      </c>
      <c r="N78" s="15" t="s">
        <v>1644</v>
      </c>
      <c r="O78" s="15" t="s">
        <v>1644</v>
      </c>
      <c r="P78" s="19">
        <v>19.399999999999999</v>
      </c>
      <c r="T78" s="43">
        <v>54.5</v>
      </c>
      <c r="U78" s="43">
        <v>3</v>
      </c>
      <c r="V78" s="43">
        <v>3</v>
      </c>
      <c r="W78" s="46">
        <v>0.5</v>
      </c>
      <c r="X78" s="16">
        <v>43887</v>
      </c>
      <c r="Y78" s="16">
        <v>43830</v>
      </c>
      <c r="AF78" s="18"/>
      <c r="AP78" s="37" t="s">
        <v>68</v>
      </c>
    </row>
    <row r="79" spans="1:42" ht="17.25" customHeight="1" x14ac:dyDescent="0.35">
      <c r="A79" s="11">
        <v>78</v>
      </c>
      <c r="B79" s="12" t="s">
        <v>444</v>
      </c>
      <c r="C79" s="11" t="s">
        <v>8</v>
      </c>
      <c r="D79" s="11" t="s">
        <v>445</v>
      </c>
      <c r="E79" s="11" t="s">
        <v>66</v>
      </c>
      <c r="F79" s="11" t="s">
        <v>446</v>
      </c>
      <c r="G79" s="13">
        <v>42951</v>
      </c>
      <c r="I79" s="14">
        <v>44260</v>
      </c>
      <c r="J79" s="15">
        <v>1.9</v>
      </c>
      <c r="K79" s="34" t="s">
        <v>123</v>
      </c>
      <c r="L79" s="15">
        <v>24.1</v>
      </c>
      <c r="M79" s="15">
        <v>2.1</v>
      </c>
      <c r="N79" s="15" t="s">
        <v>1644</v>
      </c>
      <c r="O79" s="15" t="s">
        <v>1644</v>
      </c>
      <c r="P79" s="19">
        <v>22.3</v>
      </c>
      <c r="Q79" s="17">
        <v>141</v>
      </c>
      <c r="R79" s="26">
        <v>157.94300000000001</v>
      </c>
      <c r="S79" s="13">
        <v>418.8</v>
      </c>
      <c r="T79" s="43">
        <v>66.454545454545453</v>
      </c>
      <c r="U79" s="43">
        <v>3</v>
      </c>
      <c r="V79" s="43">
        <v>8</v>
      </c>
      <c r="W79" s="46">
        <v>0.27272727272727271</v>
      </c>
      <c r="X79" s="16">
        <v>44232</v>
      </c>
      <c r="Y79" s="16">
        <v>44196</v>
      </c>
      <c r="Z79" s="16" t="s">
        <v>1649</v>
      </c>
      <c r="AA79" s="17">
        <v>38542</v>
      </c>
      <c r="AB79" s="17">
        <v>42951</v>
      </c>
      <c r="AC79" s="39">
        <v>-0.10265185909524807</v>
      </c>
      <c r="AD79" s="19">
        <v>1.65</v>
      </c>
      <c r="AE79" s="19">
        <v>-0.04</v>
      </c>
      <c r="AF79" s="18">
        <v>-42.25</v>
      </c>
      <c r="AG79" s="17">
        <v>8908</v>
      </c>
      <c r="AH79" s="17">
        <v>61470</v>
      </c>
      <c r="AI79" s="19">
        <v>54.89</v>
      </c>
      <c r="AJ79" s="19">
        <v>50.88</v>
      </c>
      <c r="AK79" s="18">
        <v>7.8812893081760968E-2</v>
      </c>
      <c r="AL79" s="19">
        <v>21.95</v>
      </c>
      <c r="AM79" s="19">
        <v>64.27</v>
      </c>
      <c r="AN79" s="22">
        <v>4.4499999999999998E-2</v>
      </c>
      <c r="AO79" s="19">
        <v>38.68</v>
      </c>
    </row>
    <row r="80" spans="1:42" ht="17.25" customHeight="1" x14ac:dyDescent="0.35">
      <c r="A80" s="11">
        <v>79</v>
      </c>
      <c r="B80" s="12" t="s">
        <v>1479</v>
      </c>
      <c r="C80" s="11" t="s">
        <v>944</v>
      </c>
      <c r="D80" s="11" t="s">
        <v>1480</v>
      </c>
      <c r="E80" s="11" t="s">
        <v>66</v>
      </c>
      <c r="F80" s="11" t="s">
        <v>1481</v>
      </c>
      <c r="G80" s="13">
        <v>42405</v>
      </c>
      <c r="H80" s="13">
        <v>40052</v>
      </c>
      <c r="I80" s="14">
        <v>44188</v>
      </c>
      <c r="J80" s="15">
        <v>1.6274999999999999</v>
      </c>
      <c r="K80" s="15" t="s">
        <v>122</v>
      </c>
      <c r="L80" s="15">
        <v>5.5</v>
      </c>
      <c r="M80" s="15">
        <v>3.3279999999999998</v>
      </c>
      <c r="N80" s="15" t="s">
        <v>1644</v>
      </c>
      <c r="O80" s="15" t="s">
        <v>1644</v>
      </c>
      <c r="P80" s="19">
        <v>11</v>
      </c>
      <c r="Q80" s="17">
        <v>294</v>
      </c>
      <c r="R80" s="26">
        <v>37.444000000000003</v>
      </c>
      <c r="S80" s="13">
        <v>475</v>
      </c>
      <c r="T80" s="43">
        <v>62.454545454545453</v>
      </c>
      <c r="U80" s="43">
        <v>1</v>
      </c>
      <c r="V80" s="43">
        <v>10</v>
      </c>
      <c r="W80" s="46">
        <v>9.0909090909090912E-2</v>
      </c>
      <c r="X80" s="16">
        <v>44151</v>
      </c>
      <c r="Y80" s="16">
        <v>44107</v>
      </c>
      <c r="AA80" s="17">
        <v>43326</v>
      </c>
      <c r="AB80" s="17">
        <v>42471</v>
      </c>
      <c r="AC80" s="39">
        <v>2.0131383767747403E-2</v>
      </c>
      <c r="AD80" s="19">
        <v>5.86</v>
      </c>
      <c r="AE80" s="19">
        <v>5.52</v>
      </c>
      <c r="AF80" s="18">
        <v>6.1594202898550866E-2</v>
      </c>
      <c r="AG80" s="17">
        <v>10899</v>
      </c>
      <c r="AH80" s="17">
        <v>34741</v>
      </c>
      <c r="AI80" s="19">
        <v>64.02</v>
      </c>
      <c r="AJ80" s="19">
        <v>88.12</v>
      </c>
      <c r="AK80" s="18">
        <v>-0.27349069450748986</v>
      </c>
      <c r="AL80" s="19">
        <v>42.57</v>
      </c>
      <c r="AM80" s="19">
        <v>74.38</v>
      </c>
      <c r="AN80" s="22">
        <v>2.4199999999999999E-2</v>
      </c>
      <c r="AO80" s="19">
        <v>13.09</v>
      </c>
      <c r="AP80" s="1"/>
    </row>
    <row r="81" spans="1:42" ht="17.25" customHeight="1" x14ac:dyDescent="0.35">
      <c r="A81" s="11">
        <v>80</v>
      </c>
      <c r="B81" s="12" t="s">
        <v>532</v>
      </c>
      <c r="C81" s="11" t="s">
        <v>23</v>
      </c>
      <c r="D81" s="11" t="s">
        <v>533</v>
      </c>
      <c r="E81" s="11" t="s">
        <v>66</v>
      </c>
      <c r="F81" s="11" t="s">
        <v>532</v>
      </c>
      <c r="G81" s="13">
        <v>41717</v>
      </c>
      <c r="H81" s="13">
        <v>38972.9</v>
      </c>
      <c r="I81" s="14">
        <v>43944</v>
      </c>
      <c r="J81" s="15">
        <v>6.7</v>
      </c>
      <c r="K81" s="36" t="s">
        <v>122</v>
      </c>
      <c r="L81" s="28">
        <v>10.3</v>
      </c>
      <c r="M81" s="15">
        <v>1.7</v>
      </c>
      <c r="N81" s="15" t="s">
        <v>1644</v>
      </c>
      <c r="O81" s="15" t="s">
        <v>1644</v>
      </c>
      <c r="P81" s="19">
        <v>19.100000000000001</v>
      </c>
      <c r="Q81" s="17">
        <v>1590</v>
      </c>
      <c r="R81" s="26">
        <v>12</v>
      </c>
      <c r="S81" s="13">
        <v>322</v>
      </c>
      <c r="W81" s="46" t="e">
        <v>#DIV/0!</v>
      </c>
      <c r="X81" s="16">
        <v>43917</v>
      </c>
      <c r="Y81" s="16">
        <v>43862</v>
      </c>
      <c r="AA81" s="17">
        <v>41717</v>
      </c>
      <c r="AB81" s="17">
        <v>38973</v>
      </c>
      <c r="AC81" s="39">
        <v>7.0407718163857033E-2</v>
      </c>
      <c r="AD81" s="19">
        <v>2.67</v>
      </c>
      <c r="AE81" s="19">
        <v>2.4300000000000002</v>
      </c>
      <c r="AF81" s="18">
        <v>9.8765432098765329E-2</v>
      </c>
      <c r="AG81" s="17">
        <v>95.546000000000006</v>
      </c>
      <c r="AH81" s="17">
        <v>24145</v>
      </c>
      <c r="AI81" s="19">
        <v>68.03</v>
      </c>
      <c r="AJ81" s="19">
        <v>60.61</v>
      </c>
      <c r="AK81" s="18">
        <v>0.12242204256723316</v>
      </c>
      <c r="AL81" s="19">
        <v>32.72</v>
      </c>
      <c r="AM81" s="19">
        <v>71.06</v>
      </c>
      <c r="AN81" s="22">
        <v>1.66E-2</v>
      </c>
      <c r="AO81" s="19">
        <v>931.14</v>
      </c>
    </row>
    <row r="82" spans="1:42" ht="17.25" customHeight="1" x14ac:dyDescent="0.35">
      <c r="A82" s="11">
        <v>81</v>
      </c>
      <c r="B82" s="12" t="s">
        <v>622</v>
      </c>
      <c r="C82" s="11" t="s">
        <v>19</v>
      </c>
      <c r="D82" s="11" t="s">
        <v>623</v>
      </c>
      <c r="E82" s="11" t="s">
        <v>68</v>
      </c>
      <c r="G82" s="13">
        <v>40454.400000000001</v>
      </c>
      <c r="H82" s="13">
        <v>41052.1</v>
      </c>
      <c r="J82" s="15">
        <v>5</v>
      </c>
      <c r="K82" s="34" t="s">
        <v>122</v>
      </c>
      <c r="N82" s="15" t="s">
        <v>1644</v>
      </c>
      <c r="O82" s="15" t="s">
        <v>1644</v>
      </c>
      <c r="P82" s="19">
        <v>20.862763999999999</v>
      </c>
      <c r="Q82" s="17">
        <v>148</v>
      </c>
      <c r="R82" s="26">
        <v>141.476</v>
      </c>
      <c r="S82" s="13">
        <v>1843.684</v>
      </c>
      <c r="T82" s="43">
        <v>67.222222222222229</v>
      </c>
      <c r="U82" s="43">
        <v>2</v>
      </c>
      <c r="V82" s="43">
        <v>7</v>
      </c>
      <c r="W82" s="46">
        <v>0.22222222222222221</v>
      </c>
      <c r="AA82" s="17">
        <v>40455</v>
      </c>
      <c r="AB82" s="17">
        <v>41052</v>
      </c>
      <c r="AC82" s="39">
        <v>-1.4542531423560363E-2</v>
      </c>
      <c r="AF82" s="18"/>
      <c r="AH82" s="17">
        <v>615042.30000000005</v>
      </c>
      <c r="AP82" s="37" t="s">
        <v>624</v>
      </c>
    </row>
    <row r="83" spans="1:42" ht="17.25" customHeight="1" x14ac:dyDescent="0.35">
      <c r="A83" s="11">
        <v>82</v>
      </c>
      <c r="B83" s="12" t="s">
        <v>707</v>
      </c>
      <c r="C83" s="11" t="s">
        <v>144</v>
      </c>
      <c r="D83" s="11" t="s">
        <v>708</v>
      </c>
      <c r="E83" s="11" t="s">
        <v>66</v>
      </c>
      <c r="F83" s="11" t="s">
        <v>709</v>
      </c>
      <c r="G83" s="13">
        <v>39506</v>
      </c>
      <c r="H83" s="13">
        <v>39831</v>
      </c>
      <c r="I83" s="14">
        <v>44092</v>
      </c>
      <c r="J83" s="15">
        <v>5.4</v>
      </c>
      <c r="K83" s="34" t="s">
        <v>121</v>
      </c>
      <c r="L83" s="15">
        <v>28.5</v>
      </c>
      <c r="M83" s="15">
        <v>3.25</v>
      </c>
      <c r="N83" s="15" t="s">
        <v>1645</v>
      </c>
      <c r="O83" s="15" t="s">
        <v>1644</v>
      </c>
      <c r="P83" s="19">
        <v>0.96</v>
      </c>
      <c r="Q83" s="17">
        <v>11</v>
      </c>
      <c r="R83" s="26">
        <v>87.4</v>
      </c>
      <c r="S83" s="13">
        <v>814.5</v>
      </c>
      <c r="U83" s="17">
        <v>6</v>
      </c>
      <c r="V83" s="17">
        <v>5</v>
      </c>
      <c r="W83" s="46">
        <v>0.54545454545454541</v>
      </c>
      <c r="X83" s="16">
        <v>44004</v>
      </c>
      <c r="Y83" s="16">
        <v>43982</v>
      </c>
      <c r="AA83" s="17">
        <v>39068</v>
      </c>
      <c r="AB83" s="17">
        <v>39506</v>
      </c>
      <c r="AC83" s="39">
        <v>-1.1086923505290336E-2</v>
      </c>
      <c r="AD83" s="19">
        <v>3.08</v>
      </c>
      <c r="AE83" s="19">
        <v>2.97</v>
      </c>
      <c r="AF83" s="18">
        <v>3.7037037037036993E-2</v>
      </c>
      <c r="AG83" s="17">
        <v>43769</v>
      </c>
      <c r="AH83" s="17">
        <v>115438</v>
      </c>
      <c r="AI83" s="19">
        <v>64.44</v>
      </c>
      <c r="AJ83" s="19">
        <v>51.87</v>
      </c>
      <c r="AK83" s="18">
        <v>0.24233661075766341</v>
      </c>
      <c r="AL83" s="19">
        <v>39.71</v>
      </c>
      <c r="AM83" s="19">
        <v>72.930000000000007</v>
      </c>
      <c r="AN83" s="22">
        <v>1.37E-2</v>
      </c>
      <c r="AO83" s="19">
        <v>21.83</v>
      </c>
      <c r="AP83" s="37" t="s">
        <v>710</v>
      </c>
    </row>
    <row r="84" spans="1:42" ht="17.25" customHeight="1" x14ac:dyDescent="0.35">
      <c r="A84" s="11">
        <v>83</v>
      </c>
      <c r="B84" s="12" t="s">
        <v>800</v>
      </c>
      <c r="C84" s="11" t="s">
        <v>148</v>
      </c>
      <c r="D84" s="11" t="s">
        <v>801</v>
      </c>
      <c r="E84" s="11" t="s">
        <v>66</v>
      </c>
      <c r="F84" s="11" t="s">
        <v>802</v>
      </c>
      <c r="G84" s="13">
        <v>39350</v>
      </c>
      <c r="H84" s="13">
        <v>36193</v>
      </c>
      <c r="I84" s="14">
        <v>43916</v>
      </c>
      <c r="J84" s="15">
        <v>5.0999999999999996</v>
      </c>
      <c r="K84" s="34" t="s">
        <v>124</v>
      </c>
      <c r="L84" s="15">
        <v>27.3</v>
      </c>
      <c r="M84" s="15">
        <v>1.6</v>
      </c>
      <c r="N84" s="15" t="s">
        <v>1645</v>
      </c>
      <c r="O84" s="15" t="s">
        <v>1644</v>
      </c>
      <c r="P84" s="19">
        <v>18.3</v>
      </c>
      <c r="Q84" s="17">
        <v>157</v>
      </c>
      <c r="R84" s="26">
        <v>116.5</v>
      </c>
      <c r="S84" s="13">
        <v>338</v>
      </c>
      <c r="T84" s="43">
        <v>64.2</v>
      </c>
      <c r="U84" s="43">
        <v>0</v>
      </c>
      <c r="V84" s="43">
        <v>13</v>
      </c>
      <c r="W84" s="46">
        <v>0</v>
      </c>
      <c r="X84" s="16">
        <v>44236</v>
      </c>
      <c r="Y84" s="16">
        <v>44196</v>
      </c>
      <c r="Z84" s="16" t="s">
        <v>1649</v>
      </c>
      <c r="AA84" s="17">
        <v>37925</v>
      </c>
      <c r="AB84" s="17">
        <v>39350</v>
      </c>
      <c r="AC84" s="39">
        <v>-3.6213468869123251E-2</v>
      </c>
      <c r="AD84" s="19">
        <v>11</v>
      </c>
      <c r="AE84" s="19">
        <v>11.98</v>
      </c>
      <c r="AF84" s="18">
        <v>-8.1803005008347279E-2</v>
      </c>
      <c r="AG84" s="17">
        <v>20053</v>
      </c>
      <c r="AH84" s="17">
        <v>51308</v>
      </c>
      <c r="AI84" s="19">
        <v>147.75</v>
      </c>
      <c r="AJ84" s="19">
        <v>170.1</v>
      </c>
      <c r="AK84" s="18">
        <v>-0.13139329805996469</v>
      </c>
      <c r="AL84" s="19">
        <v>100.55</v>
      </c>
      <c r="AM84" s="19">
        <v>175.27</v>
      </c>
      <c r="AO84" s="19">
        <v>15.7</v>
      </c>
    </row>
    <row r="85" spans="1:42" ht="17.25" customHeight="1" x14ac:dyDescent="0.35">
      <c r="A85" s="11">
        <v>84</v>
      </c>
      <c r="B85" s="12" t="s">
        <v>892</v>
      </c>
      <c r="C85" s="11" t="s">
        <v>529</v>
      </c>
      <c r="D85" s="11" t="s">
        <v>893</v>
      </c>
      <c r="E85" s="11" t="s">
        <v>66</v>
      </c>
      <c r="F85" s="11" t="s">
        <v>894</v>
      </c>
      <c r="G85" s="13">
        <v>39258</v>
      </c>
      <c r="H85" s="13">
        <v>37357.699999999997</v>
      </c>
      <c r="I85" s="14">
        <v>44204</v>
      </c>
      <c r="J85" s="15">
        <v>5.6</v>
      </c>
      <c r="K85" s="34" t="s">
        <v>123</v>
      </c>
      <c r="L85" s="15">
        <v>19.7</v>
      </c>
      <c r="M85" s="15">
        <v>7.1999999999999995E-2</v>
      </c>
      <c r="N85" s="15" t="s">
        <v>1644</v>
      </c>
      <c r="O85" s="15" t="s">
        <v>1644</v>
      </c>
      <c r="P85" s="19">
        <v>15.6</v>
      </c>
      <c r="Q85" s="17">
        <v>220</v>
      </c>
      <c r="R85" s="26">
        <v>71</v>
      </c>
      <c r="S85" s="13">
        <v>346</v>
      </c>
      <c r="T85" s="43">
        <v>62</v>
      </c>
      <c r="U85" s="43">
        <v>2</v>
      </c>
      <c r="V85" s="43">
        <v>7</v>
      </c>
      <c r="W85" s="46">
        <v>0.22222222222222221</v>
      </c>
      <c r="X85" s="16">
        <v>44182</v>
      </c>
      <c r="Y85" s="16">
        <v>44136</v>
      </c>
      <c r="AA85" s="17">
        <v>35540</v>
      </c>
      <c r="AB85" s="17">
        <v>39258</v>
      </c>
      <c r="AC85" s="39">
        <v>-9.4706811350552755E-2</v>
      </c>
      <c r="AD85" s="19">
        <v>8.69</v>
      </c>
      <c r="AE85" s="19">
        <v>10.15</v>
      </c>
      <c r="AF85" s="18">
        <v>-0.14384236453201979</v>
      </c>
      <c r="AG85" s="17">
        <v>3081</v>
      </c>
      <c r="AH85" s="17">
        <v>75091</v>
      </c>
      <c r="AI85" s="19">
        <v>269.05</v>
      </c>
      <c r="AJ85" s="19">
        <v>170.33</v>
      </c>
      <c r="AK85" s="18">
        <v>0.57958081371455406</v>
      </c>
      <c r="AL85" s="19">
        <v>106.14</v>
      </c>
      <c r="AM85" s="19">
        <v>363.31</v>
      </c>
      <c r="AN85" s="22">
        <v>1.0200000000000001E-2</v>
      </c>
      <c r="AO85" s="19">
        <v>32.36</v>
      </c>
    </row>
    <row r="86" spans="1:42" ht="17" customHeight="1" x14ac:dyDescent="0.35">
      <c r="A86" s="11">
        <v>85</v>
      </c>
      <c r="B86" s="12" t="s">
        <v>978</v>
      </c>
      <c r="C86" s="11" t="s">
        <v>24</v>
      </c>
      <c r="D86" s="11" t="s">
        <v>979</v>
      </c>
      <c r="E86" s="11" t="s">
        <v>66</v>
      </c>
      <c r="F86" s="11" t="s">
        <v>980</v>
      </c>
      <c r="G86" s="13">
        <v>39117</v>
      </c>
      <c r="H86" s="13">
        <v>36397</v>
      </c>
      <c r="I86" s="14">
        <v>44036</v>
      </c>
      <c r="J86" s="15">
        <v>3.3109999999999999</v>
      </c>
      <c r="K86" s="34" t="s">
        <v>122</v>
      </c>
      <c r="L86" s="15">
        <v>21.1</v>
      </c>
      <c r="M86" s="15">
        <v>0.6</v>
      </c>
      <c r="N86" s="15" t="s">
        <v>1644</v>
      </c>
      <c r="O86" s="15" t="s">
        <v>1644</v>
      </c>
      <c r="P86" s="19">
        <v>53.5</v>
      </c>
      <c r="Q86" s="17">
        <v>1934</v>
      </c>
      <c r="R86" s="26">
        <v>28.141999999999999</v>
      </c>
      <c r="S86" s="13">
        <v>1500</v>
      </c>
      <c r="T86" s="43">
        <v>61.3</v>
      </c>
      <c r="U86" s="43">
        <v>4</v>
      </c>
      <c r="V86" s="43">
        <v>6</v>
      </c>
      <c r="W86" s="46">
        <v>0.4</v>
      </c>
      <c r="X86" s="16">
        <v>44036</v>
      </c>
      <c r="Y86" s="16">
        <v>43982</v>
      </c>
      <c r="AA86" s="17">
        <v>37403</v>
      </c>
      <c r="AB86" s="17">
        <v>39117</v>
      </c>
      <c r="AC86" s="39">
        <v>-4.3817266150267146E-2</v>
      </c>
      <c r="AD86" s="19">
        <v>1.6</v>
      </c>
      <c r="AE86" s="19">
        <v>2.4900000000000002</v>
      </c>
      <c r="AF86" s="18">
        <v>-0.35742971887550201</v>
      </c>
      <c r="AG86" s="17">
        <v>223</v>
      </c>
      <c r="AH86" s="17">
        <v>31342</v>
      </c>
      <c r="AI86" s="19">
        <v>141.18</v>
      </c>
      <c r="AJ86" s="19">
        <v>100.15</v>
      </c>
      <c r="AK86" s="18">
        <v>0.40968547179231152</v>
      </c>
      <c r="AL86" s="19">
        <v>60</v>
      </c>
      <c r="AM86" s="19">
        <v>147.94999999999999</v>
      </c>
      <c r="AN86" s="22">
        <v>8.2000000000000007E-3</v>
      </c>
      <c r="AO86" s="19">
        <v>75.849999999999994</v>
      </c>
    </row>
    <row r="87" spans="1:42" ht="17" customHeight="1" x14ac:dyDescent="0.35">
      <c r="A87" s="11">
        <v>86</v>
      </c>
      <c r="B87" s="12" t="s">
        <v>1064</v>
      </c>
      <c r="C87" s="11" t="s">
        <v>265</v>
      </c>
      <c r="D87" s="11" t="s">
        <v>1065</v>
      </c>
      <c r="E87" s="11" t="s">
        <v>66</v>
      </c>
      <c r="F87" s="11" t="s">
        <v>1066</v>
      </c>
      <c r="G87" s="13">
        <v>39022.300000000003</v>
      </c>
      <c r="H87" s="13">
        <v>31979</v>
      </c>
      <c r="I87" s="14">
        <v>43920</v>
      </c>
      <c r="J87" s="15">
        <v>4.5684500000000003</v>
      </c>
      <c r="K87" s="34" t="s">
        <v>122</v>
      </c>
      <c r="L87" s="15">
        <v>4.13</v>
      </c>
      <c r="M87" s="15">
        <v>4.7019999999999999E-2</v>
      </c>
      <c r="N87" s="15" t="s">
        <v>1645</v>
      </c>
      <c r="O87" s="15" t="s">
        <v>1644</v>
      </c>
      <c r="P87" s="19" t="s">
        <v>1652</v>
      </c>
      <c r="Q87" s="17">
        <v>212</v>
      </c>
      <c r="S87" s="13">
        <v>450</v>
      </c>
      <c r="T87" s="43">
        <v>60.833333333333336</v>
      </c>
      <c r="U87" s="17">
        <v>3</v>
      </c>
      <c r="V87" s="17">
        <v>9</v>
      </c>
      <c r="W87" s="46">
        <v>0.25</v>
      </c>
      <c r="X87" s="16">
        <v>44256</v>
      </c>
      <c r="Y87" s="16">
        <v>44196</v>
      </c>
      <c r="Z87" s="16" t="s">
        <v>1649</v>
      </c>
      <c r="AA87" s="17">
        <v>42658.1</v>
      </c>
      <c r="AB87" s="17">
        <v>39022.300000000003</v>
      </c>
      <c r="AC87" s="39">
        <v>9.3172365544829383E-2</v>
      </c>
      <c r="AD87" s="19">
        <v>9.66</v>
      </c>
      <c r="AE87" s="19">
        <v>6.72</v>
      </c>
      <c r="AF87" s="18">
        <v>0.43750000000000006</v>
      </c>
      <c r="AG87" s="17">
        <v>0</v>
      </c>
      <c r="AH87" s="17">
        <v>25634</v>
      </c>
      <c r="AI87" s="19">
        <v>94.28</v>
      </c>
      <c r="AJ87" s="19">
        <v>66.63</v>
      </c>
      <c r="AK87" s="18">
        <v>0.4149782380309171</v>
      </c>
      <c r="AL87" s="19">
        <v>62.18</v>
      </c>
      <c r="AM87" s="19">
        <v>102.05</v>
      </c>
      <c r="AN87" s="22">
        <v>5.4699999999999999E-2</v>
      </c>
      <c r="AO87" s="19">
        <v>9.42</v>
      </c>
    </row>
    <row r="88" spans="1:42" ht="17" customHeight="1" x14ac:dyDescent="0.35">
      <c r="A88" s="11">
        <v>87</v>
      </c>
      <c r="B88" s="12" t="s">
        <v>1567</v>
      </c>
      <c r="C88" s="11" t="s">
        <v>5</v>
      </c>
      <c r="D88" s="11" t="s">
        <v>1568</v>
      </c>
      <c r="E88" s="11" t="s">
        <v>68</v>
      </c>
      <c r="G88" s="13">
        <v>38462.800000000003</v>
      </c>
      <c r="H88" s="13">
        <v>36395.699999999997</v>
      </c>
      <c r="I88" s="14">
        <v>44259</v>
      </c>
      <c r="J88" s="15">
        <v>1.94</v>
      </c>
      <c r="K88" s="15" t="s">
        <v>124</v>
      </c>
      <c r="L88" s="15">
        <v>1.29</v>
      </c>
      <c r="M88" s="15">
        <v>0.28999999999999998</v>
      </c>
      <c r="N88" s="15" t="s">
        <v>1644</v>
      </c>
      <c r="O88" s="15" t="s">
        <v>1644</v>
      </c>
      <c r="P88" s="19">
        <v>3.58</v>
      </c>
      <c r="Q88" s="17">
        <v>153</v>
      </c>
      <c r="R88" s="26">
        <v>23.43</v>
      </c>
      <c r="S88" s="13">
        <v>121.6</v>
      </c>
      <c r="T88" s="43">
        <v>59</v>
      </c>
      <c r="U88" s="43">
        <v>2</v>
      </c>
      <c r="V88" s="43">
        <v>8</v>
      </c>
      <c r="W88" s="46">
        <v>0.2</v>
      </c>
      <c r="X88" s="16">
        <v>44256</v>
      </c>
      <c r="Y88" s="16">
        <v>44191</v>
      </c>
      <c r="Z88" s="16" t="s">
        <v>1649</v>
      </c>
      <c r="AA88" s="17">
        <v>45203</v>
      </c>
      <c r="AB88" s="17">
        <v>38462</v>
      </c>
      <c r="AC88" s="39">
        <v>0.17526389683323801</v>
      </c>
      <c r="AD88" s="19">
        <v>5.67</v>
      </c>
      <c r="AE88" s="19">
        <v>4.21</v>
      </c>
      <c r="AF88" s="18">
        <v>0.34679334916864607</v>
      </c>
      <c r="AH88" s="17">
        <v>28094.07</v>
      </c>
      <c r="AP88" s="1" t="s">
        <v>1569</v>
      </c>
    </row>
    <row r="89" spans="1:42" ht="17" customHeight="1" x14ac:dyDescent="0.35">
      <c r="A89" s="11">
        <v>88</v>
      </c>
      <c r="B89" s="12" t="s">
        <v>1150</v>
      </c>
      <c r="C89" s="11" t="s">
        <v>749</v>
      </c>
      <c r="D89" s="11" t="s">
        <v>1151</v>
      </c>
      <c r="E89" s="11" t="s">
        <v>66</v>
      </c>
      <c r="F89" s="11" t="s">
        <v>1152</v>
      </c>
      <c r="G89" s="13">
        <v>37266</v>
      </c>
      <c r="H89" s="13">
        <v>31856</v>
      </c>
      <c r="I89" s="14">
        <v>44259</v>
      </c>
      <c r="J89" s="15">
        <v>7.05</v>
      </c>
      <c r="K89" s="34" t="s">
        <v>121</v>
      </c>
      <c r="L89" s="15">
        <v>33.299999999999997</v>
      </c>
      <c r="M89" s="15">
        <v>6.8</v>
      </c>
      <c r="N89" s="15" t="s">
        <v>1644</v>
      </c>
      <c r="O89" s="15" t="s">
        <v>1644</v>
      </c>
      <c r="P89" s="19">
        <v>18.399999999999999</v>
      </c>
      <c r="Q89" s="17">
        <v>1621</v>
      </c>
      <c r="R89" s="26">
        <v>11.342000000000001</v>
      </c>
      <c r="S89" s="13">
        <v>348</v>
      </c>
      <c r="T89" s="17">
        <v>58.916666666666664</v>
      </c>
      <c r="U89" s="17">
        <v>5</v>
      </c>
      <c r="V89" s="17">
        <v>7</v>
      </c>
      <c r="W89" s="46">
        <v>0.41666666666666669</v>
      </c>
      <c r="X89" s="16">
        <v>44252</v>
      </c>
      <c r="Y89" s="16">
        <v>44196</v>
      </c>
      <c r="Z89" s="16" t="s">
        <v>1649</v>
      </c>
      <c r="AA89" s="17">
        <v>33014</v>
      </c>
      <c r="AB89" s="17">
        <v>37266</v>
      </c>
      <c r="AC89" s="39">
        <v>-0.11409864219395696</v>
      </c>
      <c r="AD89" s="19">
        <v>1.79</v>
      </c>
      <c r="AE89" s="19">
        <v>2.0699999999999998</v>
      </c>
      <c r="AF89" s="18">
        <v>-0.13526570048309169</v>
      </c>
      <c r="AG89" s="17">
        <v>17506</v>
      </c>
      <c r="AH89" s="17">
        <v>87296</v>
      </c>
      <c r="AI89" s="19">
        <v>54.84</v>
      </c>
      <c r="AJ89" s="19">
        <v>53.52</v>
      </c>
      <c r="AK89" s="18">
        <v>2.4663677130044848E-2</v>
      </c>
      <c r="AL89" s="19">
        <v>36.270000000000003</v>
      </c>
      <c r="AM89" s="19">
        <v>54.93</v>
      </c>
      <c r="AN89" s="22">
        <v>3.3099999999999997E-2</v>
      </c>
      <c r="AO89" s="19">
        <v>28.85</v>
      </c>
    </row>
    <row r="90" spans="1:42" ht="17" customHeight="1" x14ac:dyDescent="0.35">
      <c r="A90" s="11">
        <v>89</v>
      </c>
      <c r="B90" s="12" t="s">
        <v>1236</v>
      </c>
      <c r="C90" s="11" t="s">
        <v>19</v>
      </c>
      <c r="D90" s="11" t="s">
        <v>1237</v>
      </c>
      <c r="E90" s="11" t="s">
        <v>68</v>
      </c>
      <c r="G90" s="13">
        <v>37253.4</v>
      </c>
      <c r="H90" s="13">
        <v>39267.199999999997</v>
      </c>
      <c r="N90" s="15" t="s">
        <v>1644</v>
      </c>
      <c r="O90" s="15" t="s">
        <v>1645</v>
      </c>
      <c r="T90" s="43">
        <v>61.375</v>
      </c>
      <c r="U90" s="43">
        <v>3</v>
      </c>
      <c r="V90" s="43">
        <v>5</v>
      </c>
      <c r="W90" s="46">
        <v>0.375</v>
      </c>
      <c r="AA90" s="17">
        <v>37253</v>
      </c>
      <c r="AB90" s="17">
        <v>39267</v>
      </c>
      <c r="AC90" s="39">
        <v>-5.1289887182621542E-2</v>
      </c>
      <c r="AF90" s="18"/>
      <c r="AH90" s="17">
        <v>300459</v>
      </c>
      <c r="AP90" s="37" t="s">
        <v>68</v>
      </c>
    </row>
    <row r="91" spans="1:42" ht="17" customHeight="1" x14ac:dyDescent="0.35">
      <c r="A91" s="11">
        <v>90</v>
      </c>
      <c r="B91" s="12" t="s">
        <v>1315</v>
      </c>
      <c r="C91" s="11" t="s">
        <v>271</v>
      </c>
      <c r="D91" s="11" t="s">
        <v>1316</v>
      </c>
      <c r="E91" s="11" t="s">
        <v>66</v>
      </c>
      <c r="F91" s="11" t="s">
        <v>1317</v>
      </c>
      <c r="G91" s="13">
        <v>36998.400000000001</v>
      </c>
      <c r="H91" s="13">
        <v>37239</v>
      </c>
      <c r="I91" s="14">
        <v>43580</v>
      </c>
      <c r="J91" s="15">
        <v>2.7</v>
      </c>
      <c r="K91" s="34" t="s">
        <v>121</v>
      </c>
      <c r="L91" s="15">
        <v>9.1999999999999993</v>
      </c>
      <c r="M91" s="15">
        <v>1.8</v>
      </c>
      <c r="N91" s="15" t="s">
        <v>1644</v>
      </c>
      <c r="O91" s="15" t="s">
        <v>1644</v>
      </c>
      <c r="P91" s="19">
        <v>4.9000000000000004</v>
      </c>
      <c r="Q91" s="17">
        <v>93</v>
      </c>
      <c r="R91" s="26">
        <v>54.16</v>
      </c>
      <c r="S91" s="13">
        <v>418.8</v>
      </c>
      <c r="W91" s="46" t="e">
        <v>#DIV/0!</v>
      </c>
      <c r="X91" s="16">
        <v>43972</v>
      </c>
      <c r="Y91" s="16">
        <v>43861</v>
      </c>
      <c r="AA91" s="17">
        <v>36998</v>
      </c>
      <c r="AB91" s="17">
        <v>37239</v>
      </c>
      <c r="AC91" s="39">
        <v>-6.4717097666424986E-3</v>
      </c>
      <c r="AF91" s="18"/>
      <c r="AI91" s="19">
        <v>3212.77</v>
      </c>
      <c r="AJ91" s="19">
        <v>3014.94</v>
      </c>
      <c r="AK91" s="18">
        <v>6.5616562850338622E-2</v>
      </c>
      <c r="AP91" s="37" t="s">
        <v>1318</v>
      </c>
    </row>
    <row r="92" spans="1:42" ht="17" customHeight="1" x14ac:dyDescent="0.35">
      <c r="A92" s="11">
        <v>91</v>
      </c>
      <c r="B92" s="12" t="s">
        <v>20</v>
      </c>
      <c r="C92" s="11" t="s">
        <v>1</v>
      </c>
      <c r="D92" s="11" t="s">
        <v>21</v>
      </c>
      <c r="E92" s="11" t="s">
        <v>66</v>
      </c>
      <c r="F92" s="11" t="s">
        <v>70</v>
      </c>
      <c r="G92" s="13">
        <v>36819</v>
      </c>
      <c r="H92" s="13">
        <v>39750.300000000003</v>
      </c>
      <c r="I92" s="14">
        <v>43931</v>
      </c>
      <c r="J92" s="15">
        <v>2.7949999999999999</v>
      </c>
      <c r="K92" s="34" t="s">
        <v>122</v>
      </c>
      <c r="L92" s="15">
        <v>10</v>
      </c>
      <c r="M92" s="15">
        <v>2.5</v>
      </c>
      <c r="N92" s="15" t="s">
        <v>1644</v>
      </c>
      <c r="O92" s="15" t="s">
        <v>1644</v>
      </c>
      <c r="P92" s="19">
        <v>7</v>
      </c>
      <c r="Q92" s="17">
        <v>119</v>
      </c>
      <c r="R92" s="26">
        <v>59.716000000000001</v>
      </c>
      <c r="S92" s="13">
        <v>313.774</v>
      </c>
      <c r="T92" s="43">
        <v>52.4</v>
      </c>
      <c r="U92" s="43">
        <v>3</v>
      </c>
      <c r="V92" s="43">
        <v>10</v>
      </c>
      <c r="W92" s="46">
        <v>0.23076923076923078</v>
      </c>
      <c r="X92" s="16">
        <v>44256</v>
      </c>
      <c r="Y92" s="16">
        <v>44196</v>
      </c>
      <c r="Z92" s="16" t="s">
        <v>1649</v>
      </c>
      <c r="AA92" s="17">
        <v>20358.3</v>
      </c>
      <c r="AB92" s="17">
        <v>36819</v>
      </c>
      <c r="AC92" s="39">
        <v>-0.44707080583394443</v>
      </c>
      <c r="AD92" s="19">
        <v>1.71</v>
      </c>
      <c r="AE92" s="19">
        <v>2.69</v>
      </c>
      <c r="AF92" s="18">
        <v>-0.36431226765799257</v>
      </c>
      <c r="AG92" s="17">
        <v>858.6</v>
      </c>
      <c r="AH92" s="17">
        <v>4500.3</v>
      </c>
      <c r="AI92" s="19">
        <v>31.16</v>
      </c>
      <c r="AJ92" s="19">
        <v>42.74</v>
      </c>
      <c r="AK92" s="18">
        <v>-0.27094057089377638</v>
      </c>
      <c r="AL92" s="19">
        <v>18.36</v>
      </c>
      <c r="AM92" s="19">
        <v>36.76</v>
      </c>
      <c r="AN92" s="22">
        <v>1.14E-2</v>
      </c>
      <c r="AO92" s="19">
        <v>20.88</v>
      </c>
    </row>
    <row r="93" spans="1:42" ht="17" customHeight="1" x14ac:dyDescent="0.35">
      <c r="A93" s="11">
        <v>92</v>
      </c>
      <c r="B93" s="12" t="s">
        <v>1398</v>
      </c>
      <c r="C93" s="11" t="s">
        <v>1328</v>
      </c>
      <c r="D93" s="11" t="s">
        <v>1399</v>
      </c>
      <c r="E93" s="11" t="s">
        <v>66</v>
      </c>
      <c r="F93" s="11" t="s">
        <v>1400</v>
      </c>
      <c r="G93" s="13">
        <v>36709</v>
      </c>
      <c r="H93" s="13">
        <v>41802</v>
      </c>
      <c r="I93" s="14">
        <v>43902</v>
      </c>
      <c r="J93" s="15">
        <v>5.32</v>
      </c>
      <c r="K93" s="34" t="s">
        <v>123</v>
      </c>
      <c r="L93" s="15">
        <v>23.52</v>
      </c>
      <c r="M93" s="15">
        <v>0</v>
      </c>
      <c r="N93" s="15" t="s">
        <v>1644</v>
      </c>
      <c r="O93" s="15" t="s">
        <v>1644</v>
      </c>
      <c r="P93" s="19">
        <v>20.52</v>
      </c>
      <c r="Q93" s="17">
        <v>295</v>
      </c>
      <c r="R93" s="26">
        <v>69.5</v>
      </c>
      <c r="S93" s="13">
        <v>330.6</v>
      </c>
      <c r="T93" s="17">
        <v>66</v>
      </c>
      <c r="U93" s="17">
        <v>3</v>
      </c>
      <c r="V93" s="17">
        <v>11</v>
      </c>
      <c r="W93" s="46">
        <v>0.21428571428571427</v>
      </c>
      <c r="X93" s="16">
        <v>44239</v>
      </c>
      <c r="Y93" s="16">
        <v>44196</v>
      </c>
      <c r="Z93" s="16" t="s">
        <v>1649</v>
      </c>
      <c r="AA93" s="17">
        <v>32637</v>
      </c>
      <c r="AB93" s="17">
        <v>36709</v>
      </c>
      <c r="AC93" s="39">
        <v>-0.11092647579612629</v>
      </c>
      <c r="AD93" s="19">
        <v>6.72</v>
      </c>
      <c r="AE93" s="19">
        <v>8.41</v>
      </c>
      <c r="AF93" s="18">
        <v>-0.20095124851367424</v>
      </c>
      <c r="AG93" s="17">
        <v>16058</v>
      </c>
      <c r="AH93" s="17">
        <v>64586</v>
      </c>
      <c r="AI93" s="19">
        <v>211.76</v>
      </c>
      <c r="AJ93" s="19">
        <v>172.2</v>
      </c>
      <c r="AK93" s="18">
        <v>0.22973286875725904</v>
      </c>
      <c r="AL93" s="19">
        <v>101.08</v>
      </c>
      <c r="AM93" s="19">
        <v>216.7</v>
      </c>
      <c r="AN93" s="22">
        <v>1.7999999999999999E-2</v>
      </c>
      <c r="AO93" s="19">
        <v>30.91</v>
      </c>
    </row>
    <row r="94" spans="1:42" ht="17" customHeight="1" x14ac:dyDescent="0.35">
      <c r="A94" s="11">
        <v>93</v>
      </c>
      <c r="B94" s="12" t="s">
        <v>158</v>
      </c>
      <c r="C94" s="11" t="s">
        <v>159</v>
      </c>
      <c r="D94" s="11" t="s">
        <v>160</v>
      </c>
      <c r="E94" s="11" t="s">
        <v>66</v>
      </c>
      <c r="F94" s="11" t="s">
        <v>161</v>
      </c>
      <c r="G94" s="13">
        <v>36670</v>
      </c>
      <c r="H94" s="13">
        <v>38727</v>
      </c>
      <c r="I94" s="14">
        <v>43920</v>
      </c>
      <c r="J94" s="15">
        <v>14.2</v>
      </c>
      <c r="K94" s="34" t="s">
        <v>121</v>
      </c>
      <c r="L94" s="15">
        <v>13.7</v>
      </c>
      <c r="M94" s="15">
        <v>0.1</v>
      </c>
      <c r="N94" s="15" t="s">
        <v>1644</v>
      </c>
      <c r="O94" s="15" t="s">
        <v>1644</v>
      </c>
      <c r="P94" s="19">
        <v>30.3</v>
      </c>
      <c r="Q94" s="17">
        <v>163</v>
      </c>
      <c r="R94" s="26">
        <v>186.334</v>
      </c>
      <c r="S94" s="13">
        <v>386.09399999999999</v>
      </c>
      <c r="T94" s="43">
        <v>66.900000000000006</v>
      </c>
      <c r="U94" s="43">
        <v>3</v>
      </c>
      <c r="V94" s="43">
        <v>10</v>
      </c>
      <c r="W94" s="46">
        <v>0.23076923076923078</v>
      </c>
      <c r="X94" s="16">
        <v>44243</v>
      </c>
      <c r="Y94" s="16">
        <v>44196</v>
      </c>
      <c r="Z94" s="16" t="s">
        <v>1649</v>
      </c>
      <c r="AA94" s="17">
        <v>19256</v>
      </c>
      <c r="AB94" s="17">
        <v>36670</v>
      </c>
      <c r="AC94" s="39">
        <v>-0.47488410144532317</v>
      </c>
      <c r="AD94" s="19">
        <v>-2.5099999999999998</v>
      </c>
      <c r="AE94" s="19">
        <v>6.4</v>
      </c>
      <c r="AF94" s="18">
        <v>-1.3921874999999999</v>
      </c>
      <c r="AG94" s="17">
        <v>0</v>
      </c>
      <c r="AH94" s="17">
        <v>62618</v>
      </c>
      <c r="AI94" s="19">
        <v>39.65</v>
      </c>
      <c r="AJ94" s="19">
        <v>61.95</v>
      </c>
      <c r="AK94" s="18">
        <v>-0.35996771589991933</v>
      </c>
      <c r="AL94" s="19">
        <v>20.84</v>
      </c>
      <c r="AM94" s="19">
        <v>59.93</v>
      </c>
      <c r="AN94" s="22">
        <v>2.9499999999999998E-2</v>
      </c>
    </row>
    <row r="95" spans="1:42" ht="17" customHeight="1" x14ac:dyDescent="0.35">
      <c r="A95" s="11">
        <v>94</v>
      </c>
      <c r="B95" s="12" t="s">
        <v>264</v>
      </c>
      <c r="C95" s="11" t="s">
        <v>265</v>
      </c>
      <c r="D95" s="11" t="s">
        <v>266</v>
      </c>
      <c r="E95" s="11" t="s">
        <v>68</v>
      </c>
      <c r="G95" s="13">
        <v>35617.4</v>
      </c>
      <c r="H95" s="13">
        <v>31367.8</v>
      </c>
      <c r="J95" s="15">
        <v>1.5</v>
      </c>
      <c r="N95" s="15" t="s">
        <v>1644</v>
      </c>
      <c r="O95" s="15" t="s">
        <v>1644</v>
      </c>
      <c r="P95" s="19">
        <v>4.58</v>
      </c>
      <c r="T95" s="43">
        <v>61.375</v>
      </c>
      <c r="U95" s="43">
        <v>2</v>
      </c>
      <c r="V95" s="43">
        <v>6</v>
      </c>
      <c r="W95" s="46">
        <v>0.25</v>
      </c>
      <c r="AA95" s="17">
        <v>36000</v>
      </c>
      <c r="AB95" s="17">
        <v>35600</v>
      </c>
      <c r="AC95" s="39">
        <v>1.1235955056179775E-2</v>
      </c>
      <c r="AF95" s="18"/>
      <c r="AP95" s="37" t="s">
        <v>68</v>
      </c>
    </row>
    <row r="96" spans="1:42" ht="17" customHeight="1" x14ac:dyDescent="0.35">
      <c r="A96" s="11">
        <v>95</v>
      </c>
      <c r="B96" s="12" t="s">
        <v>353</v>
      </c>
      <c r="C96" s="11" t="s">
        <v>25</v>
      </c>
      <c r="D96" s="11" t="s">
        <v>354</v>
      </c>
      <c r="E96" s="11" t="s">
        <v>66</v>
      </c>
      <c r="F96" s="11" t="s">
        <v>355</v>
      </c>
      <c r="G96" s="13">
        <v>34438</v>
      </c>
      <c r="H96" s="13">
        <v>35985</v>
      </c>
      <c r="I96" s="14">
        <v>43908</v>
      </c>
      <c r="J96" s="15">
        <v>4.3</v>
      </c>
      <c r="K96" s="34" t="s">
        <v>122</v>
      </c>
      <c r="L96" s="15">
        <v>28.200000000000003</v>
      </c>
      <c r="M96" s="15">
        <v>2.1</v>
      </c>
      <c r="N96" s="15" t="s">
        <v>1644</v>
      </c>
      <c r="O96" s="15" t="s">
        <v>1644</v>
      </c>
      <c r="P96" s="19">
        <v>15.4</v>
      </c>
      <c r="Q96" s="17">
        <v>122</v>
      </c>
      <c r="R96" s="26">
        <v>126</v>
      </c>
      <c r="S96" s="13">
        <v>795.95</v>
      </c>
      <c r="T96" s="43"/>
      <c r="U96" s="43"/>
      <c r="V96" s="43"/>
      <c r="W96" s="46" t="e">
        <v>#DIV/0!</v>
      </c>
      <c r="X96" s="16">
        <v>44251</v>
      </c>
      <c r="Y96" s="16">
        <v>44196</v>
      </c>
      <c r="Z96" s="16" t="s">
        <v>1649</v>
      </c>
      <c r="AA96" s="17">
        <v>33039</v>
      </c>
      <c r="AB96" s="17">
        <v>34438</v>
      </c>
      <c r="AC96" s="39">
        <v>-4.0623729601022125E-2</v>
      </c>
      <c r="AD96" s="19">
        <v>2.0099999999999998</v>
      </c>
      <c r="AE96" s="19">
        <v>3.01</v>
      </c>
      <c r="AF96" s="18">
        <v>-0.33222591362126247</v>
      </c>
      <c r="AG96" s="17">
        <v>6677</v>
      </c>
      <c r="AH96" s="17">
        <v>129317</v>
      </c>
      <c r="AI96" s="19">
        <v>41.81</v>
      </c>
      <c r="AJ96" s="19">
        <v>43.49</v>
      </c>
      <c r="AK96" s="18">
        <v>-3.8629570016095648E-2</v>
      </c>
      <c r="AL96" s="19">
        <v>29.28</v>
      </c>
      <c r="AM96" s="19">
        <v>46.02</v>
      </c>
      <c r="AN96" s="22">
        <v>3.7600000000000001E-2</v>
      </c>
      <c r="AO96" s="19">
        <v>20.239999999999998</v>
      </c>
    </row>
    <row r="97" spans="1:42" ht="17" customHeight="1" x14ac:dyDescent="0.35">
      <c r="A97" s="11">
        <v>96</v>
      </c>
      <c r="B97" s="12" t="s">
        <v>447</v>
      </c>
      <c r="C97" s="11" t="s">
        <v>148</v>
      </c>
      <c r="D97" s="11" t="s">
        <v>448</v>
      </c>
      <c r="E97" s="11" t="s">
        <v>66</v>
      </c>
      <c r="F97" s="11" t="s">
        <v>449</v>
      </c>
      <c r="G97" s="13">
        <v>33841</v>
      </c>
      <c r="H97" s="13">
        <v>30095</v>
      </c>
      <c r="I97" s="14">
        <v>43924</v>
      </c>
      <c r="J97" s="15">
        <v>6.1</v>
      </c>
      <c r="K97" s="34" t="s">
        <v>123</v>
      </c>
      <c r="L97" s="15">
        <v>17.8</v>
      </c>
      <c r="M97" s="15">
        <v>0.5</v>
      </c>
      <c r="N97" s="15" t="s">
        <v>1645</v>
      </c>
      <c r="O97" s="15" t="s">
        <v>1644</v>
      </c>
      <c r="P97" s="19">
        <v>20.3</v>
      </c>
      <c r="Q97" s="17">
        <v>177</v>
      </c>
      <c r="R97" s="26">
        <v>114.667</v>
      </c>
      <c r="S97" s="13">
        <v>352.44900000000001</v>
      </c>
      <c r="W97" s="46" t="e">
        <v>#DIV/0!</v>
      </c>
      <c r="X97" s="16">
        <v>44224</v>
      </c>
      <c r="Y97" s="16">
        <v>44196</v>
      </c>
      <c r="Z97" s="16" t="s">
        <v>1649</v>
      </c>
      <c r="AA97" s="17">
        <v>36799</v>
      </c>
      <c r="AB97" s="17">
        <v>33841</v>
      </c>
      <c r="AC97" s="39">
        <v>8.7408764516414994E-2</v>
      </c>
      <c r="AD97" s="19">
        <v>19.03</v>
      </c>
      <c r="AE97" s="19">
        <v>13.28</v>
      </c>
      <c r="AF97" s="18">
        <v>0.43298192771084354</v>
      </c>
      <c r="AG97" s="17">
        <v>17518</v>
      </c>
      <c r="AH97" s="17">
        <v>44469</v>
      </c>
      <c r="AI97" s="19">
        <v>303.26</v>
      </c>
      <c r="AJ97" s="19">
        <v>336.65</v>
      </c>
      <c r="AK97" s="18">
        <v>-9.9183127877617669E-2</v>
      </c>
      <c r="AL97" s="19">
        <v>263.31</v>
      </c>
      <c r="AM97" s="19">
        <v>357.12</v>
      </c>
      <c r="AN97" s="22">
        <v>1.9300000000000001E-2</v>
      </c>
      <c r="AO97" s="19">
        <v>16.059999999999999</v>
      </c>
    </row>
    <row r="98" spans="1:42" ht="17" customHeight="1" x14ac:dyDescent="0.35">
      <c r="A98" s="11">
        <v>97</v>
      </c>
      <c r="B98" s="12" t="s">
        <v>1482</v>
      </c>
      <c r="C98" s="11" t="s">
        <v>6</v>
      </c>
      <c r="D98" s="11" t="s">
        <v>1483</v>
      </c>
      <c r="E98" s="11" t="s">
        <v>66</v>
      </c>
      <c r="F98" s="11" t="s">
        <v>1484</v>
      </c>
      <c r="G98" s="13">
        <v>33766</v>
      </c>
      <c r="H98" s="13">
        <v>32377</v>
      </c>
      <c r="I98" s="14">
        <v>43909</v>
      </c>
      <c r="J98" s="15">
        <v>5.44</v>
      </c>
      <c r="K98" s="15" t="s">
        <v>121</v>
      </c>
      <c r="L98" s="15">
        <v>14.4</v>
      </c>
      <c r="M98" s="15">
        <v>0</v>
      </c>
      <c r="N98" s="15" t="s">
        <v>1644</v>
      </c>
      <c r="O98" s="15" t="s">
        <v>1644</v>
      </c>
      <c r="P98" s="19">
        <v>7.7</v>
      </c>
      <c r="Q98" s="17">
        <v>112</v>
      </c>
      <c r="R98" s="26">
        <v>68.78</v>
      </c>
      <c r="S98" s="13">
        <v>415.07900000000001</v>
      </c>
      <c r="T98" s="17">
        <v>59</v>
      </c>
      <c r="U98" s="17">
        <v>4</v>
      </c>
      <c r="V98" s="17">
        <v>7</v>
      </c>
      <c r="W98" s="46">
        <v>0.36363636363636365</v>
      </c>
      <c r="X98" s="16">
        <v>44252</v>
      </c>
      <c r="Y98" s="16">
        <v>44196</v>
      </c>
      <c r="Z98" s="16" t="s">
        <v>1649</v>
      </c>
      <c r="AA98" s="17">
        <v>31643</v>
      </c>
      <c r="AB98" s="17">
        <v>33766</v>
      </c>
      <c r="AC98" s="39">
        <v>-6.2873896819285666E-2</v>
      </c>
      <c r="AD98" s="19">
        <v>5.18</v>
      </c>
      <c r="AE98" s="19">
        <v>11.05</v>
      </c>
      <c r="AF98" s="18">
        <v>-0.53122171945701369</v>
      </c>
      <c r="AG98" s="17">
        <v>14653</v>
      </c>
      <c r="AH98" s="17">
        <v>421602</v>
      </c>
      <c r="AI98" s="19">
        <v>98.51</v>
      </c>
      <c r="AJ98" s="19">
        <v>101.2</v>
      </c>
      <c r="AK98" s="18">
        <v>-2.6581027667984168E-2</v>
      </c>
      <c r="AL98" s="19">
        <v>38</v>
      </c>
      <c r="AM98" s="19">
        <v>130.63999999999999</v>
      </c>
      <c r="AN98" s="22">
        <v>1.24E-2</v>
      </c>
      <c r="AO98" s="19">
        <v>24.84</v>
      </c>
      <c r="AP98" s="1" t="s">
        <v>1485</v>
      </c>
    </row>
    <row r="99" spans="1:42" ht="17" customHeight="1" x14ac:dyDescent="0.35">
      <c r="A99" s="11">
        <v>98</v>
      </c>
      <c r="B99" s="12" t="s">
        <v>534</v>
      </c>
      <c r="C99" s="11" t="s">
        <v>16</v>
      </c>
      <c r="D99" s="11" t="s">
        <v>535</v>
      </c>
      <c r="E99" s="11" t="s">
        <v>66</v>
      </c>
      <c r="F99" s="11" t="s">
        <v>536</v>
      </c>
      <c r="G99" s="13">
        <v>33669</v>
      </c>
      <c r="H99" s="13">
        <v>34055</v>
      </c>
      <c r="I99" s="14">
        <v>43936</v>
      </c>
      <c r="J99" s="15">
        <v>2.1</v>
      </c>
      <c r="K99" s="34" t="s">
        <v>122</v>
      </c>
      <c r="L99" s="15">
        <v>5.4</v>
      </c>
      <c r="M99" s="15">
        <v>1.7</v>
      </c>
      <c r="N99" s="15" t="s">
        <v>1644</v>
      </c>
      <c r="O99" s="15" t="s">
        <v>1644</v>
      </c>
      <c r="P99" s="19">
        <v>4.0999999999999996</v>
      </c>
      <c r="Q99" s="17">
        <v>38</v>
      </c>
      <c r="R99" s="26">
        <v>109</v>
      </c>
      <c r="S99" s="13">
        <v>268</v>
      </c>
      <c r="T99" s="43">
        <v>59.636363636363633</v>
      </c>
      <c r="U99" s="43">
        <v>3</v>
      </c>
      <c r="V99" s="43">
        <v>8</v>
      </c>
      <c r="W99" s="46">
        <v>0.27272727272727271</v>
      </c>
      <c r="X99" s="16">
        <v>44256</v>
      </c>
      <c r="Y99" s="16">
        <v>44196</v>
      </c>
      <c r="Z99" s="16" t="s">
        <v>1649</v>
      </c>
      <c r="AA99" s="17">
        <v>23290</v>
      </c>
      <c r="AB99" s="17">
        <v>33669</v>
      </c>
      <c r="AC99" s="39">
        <v>-0.30826576375894738</v>
      </c>
      <c r="AD99" s="19">
        <v>-3.07</v>
      </c>
      <c r="AE99" s="19">
        <v>1.96</v>
      </c>
      <c r="AF99" s="18">
        <v>-2.5663265306122445</v>
      </c>
      <c r="AG99" s="17">
        <v>0</v>
      </c>
      <c r="AH99" s="17">
        <v>25951</v>
      </c>
      <c r="AI99" s="19">
        <v>8.2799999999999994</v>
      </c>
      <c r="AJ99" s="19">
        <v>16.96</v>
      </c>
      <c r="AK99" s="18">
        <v>-0.5117924528301887</v>
      </c>
      <c r="AL99" s="19">
        <v>3.04</v>
      </c>
      <c r="AM99" s="19">
        <v>12.9</v>
      </c>
      <c r="AN99" s="22">
        <v>7.3499999999999996E-2</v>
      </c>
      <c r="AP99" s="37" t="s">
        <v>521</v>
      </c>
    </row>
    <row r="100" spans="1:42" x14ac:dyDescent="0.35">
      <c r="A100" s="11">
        <v>99</v>
      </c>
      <c r="B100" s="12" t="s">
        <v>625</v>
      </c>
      <c r="C100" s="11" t="s">
        <v>9</v>
      </c>
      <c r="D100" s="11" t="s">
        <v>626</v>
      </c>
      <c r="E100" s="11" t="s">
        <v>66</v>
      </c>
      <c r="F100" s="11" t="s">
        <v>627</v>
      </c>
      <c r="G100" s="13">
        <v>33266</v>
      </c>
      <c r="H100" s="13">
        <v>32753</v>
      </c>
      <c r="I100" s="14">
        <v>43898</v>
      </c>
      <c r="J100" s="15">
        <v>8.8000000000000007</v>
      </c>
      <c r="K100" s="34" t="s">
        <v>121</v>
      </c>
      <c r="L100" s="15">
        <v>24.1</v>
      </c>
      <c r="M100" s="15">
        <v>7.6</v>
      </c>
      <c r="N100" s="15" t="s">
        <v>1644</v>
      </c>
      <c r="O100" s="15" t="s">
        <v>1644</v>
      </c>
      <c r="P100" s="19">
        <v>24.007591000000001</v>
      </c>
      <c r="Q100" s="17">
        <v>154</v>
      </c>
      <c r="R100" s="26">
        <v>155.77199999999999</v>
      </c>
      <c r="S100" s="13">
        <v>394.55</v>
      </c>
      <c r="W100" s="46" t="e">
        <v>#DIV/0!</v>
      </c>
      <c r="X100" s="16">
        <v>44246</v>
      </c>
      <c r="Y100" s="16">
        <v>44196</v>
      </c>
      <c r="Z100" s="16" t="s">
        <v>1649</v>
      </c>
      <c r="AA100" s="17">
        <v>45804</v>
      </c>
      <c r="AB100" s="17">
        <v>33266</v>
      </c>
      <c r="AC100" s="39">
        <v>0.37690134070823061</v>
      </c>
      <c r="AD100" s="19">
        <v>2.72</v>
      </c>
      <c r="AE100" s="19">
        <v>5.28</v>
      </c>
      <c r="AF100" s="18">
        <v>-0.48484848484848486</v>
      </c>
      <c r="AG100" s="17">
        <v>33124</v>
      </c>
      <c r="AH100" s="17">
        <v>150565</v>
      </c>
      <c r="AI100" s="19">
        <v>105.91</v>
      </c>
      <c r="AJ100" s="19">
        <v>92.93</v>
      </c>
      <c r="AK100" s="18">
        <v>0.13967502421177219</v>
      </c>
      <c r="AL100" s="19">
        <v>32.4</v>
      </c>
      <c r="AM100" s="19">
        <v>49.34</v>
      </c>
      <c r="AN100" s="22">
        <v>3.2000000000000001E-2</v>
      </c>
      <c r="AO100" s="19">
        <v>19.88</v>
      </c>
    </row>
    <row r="101" spans="1:42" x14ac:dyDescent="0.35">
      <c r="A101" s="11">
        <v>100</v>
      </c>
      <c r="B101" s="12" t="s">
        <v>711</v>
      </c>
      <c r="C101" s="11" t="s">
        <v>196</v>
      </c>
      <c r="D101" s="11" t="s">
        <v>712</v>
      </c>
      <c r="E101" s="11" t="s">
        <v>66</v>
      </c>
      <c r="F101" s="11" t="s">
        <v>713</v>
      </c>
      <c r="G101" s="13">
        <v>32897</v>
      </c>
      <c r="H101" s="13">
        <v>27622.7</v>
      </c>
      <c r="I101" s="14">
        <v>44211</v>
      </c>
      <c r="J101" s="15">
        <v>2.76</v>
      </c>
      <c r="K101" s="34" t="s">
        <v>124</v>
      </c>
      <c r="L101" s="15">
        <v>4.3769999999999998</v>
      </c>
      <c r="N101" s="15" t="s">
        <v>1644</v>
      </c>
      <c r="O101" s="15" t="s">
        <v>1644</v>
      </c>
      <c r="P101" s="19">
        <v>5.12</v>
      </c>
      <c r="Q101" s="17">
        <v>51</v>
      </c>
      <c r="R101" s="26">
        <v>99.3</v>
      </c>
      <c r="S101" s="13">
        <v>182.3</v>
      </c>
      <c r="T101" s="17">
        <v>62</v>
      </c>
      <c r="U101" s="17">
        <v>1</v>
      </c>
      <c r="V101" s="17">
        <v>6</v>
      </c>
      <c r="W101" s="46">
        <v>0.14285714285714285</v>
      </c>
      <c r="X101" s="16">
        <v>44179</v>
      </c>
      <c r="Y101" s="16">
        <v>44104</v>
      </c>
      <c r="AA101" s="17">
        <v>54139</v>
      </c>
      <c r="AB101" s="17">
        <v>32897</v>
      </c>
      <c r="AC101" s="39">
        <v>0.64571237498860079</v>
      </c>
      <c r="AD101" s="19">
        <v>8.61</v>
      </c>
      <c r="AE101" s="19">
        <v>4.3899999999999997</v>
      </c>
      <c r="AF101" s="18">
        <v>0.96127562642369024</v>
      </c>
      <c r="AG101" s="17">
        <v>109.5</v>
      </c>
      <c r="AH101" s="17">
        <v>13475</v>
      </c>
      <c r="AI101" s="19">
        <v>57.28</v>
      </c>
      <c r="AJ101" s="19">
        <v>48.83</v>
      </c>
      <c r="AK101" s="18">
        <v>0.17304935490477172</v>
      </c>
      <c r="AL101" s="19">
        <v>28.01</v>
      </c>
      <c r="AM101" s="19">
        <v>65.44</v>
      </c>
      <c r="AP101" s="37" t="s">
        <v>714</v>
      </c>
    </row>
    <row r="102" spans="1:42" x14ac:dyDescent="0.35">
      <c r="A102" s="11">
        <v>101</v>
      </c>
      <c r="B102" s="12" t="s">
        <v>803</v>
      </c>
      <c r="C102" s="11" t="s">
        <v>16</v>
      </c>
      <c r="D102" s="11" t="s">
        <v>804</v>
      </c>
      <c r="E102" s="11" t="s">
        <v>66</v>
      </c>
      <c r="F102" s="11" t="s">
        <v>805</v>
      </c>
      <c r="G102" s="13">
        <v>32789.199999999997</v>
      </c>
      <c r="H102" s="13">
        <v>36534.199999999997</v>
      </c>
      <c r="I102" s="14">
        <v>41512</v>
      </c>
      <c r="J102" s="15">
        <v>3.2</v>
      </c>
      <c r="K102" s="34" t="s">
        <v>123</v>
      </c>
      <c r="L102" s="15">
        <v>5.28</v>
      </c>
      <c r="N102" s="15" t="s">
        <v>1644</v>
      </c>
      <c r="O102" s="15" t="s">
        <v>1644</v>
      </c>
      <c r="P102" s="19">
        <v>10.53</v>
      </c>
      <c r="Q102" s="17">
        <v>89</v>
      </c>
      <c r="S102" s="13">
        <v>191</v>
      </c>
      <c r="T102" s="43">
        <v>70.833333333333329</v>
      </c>
      <c r="U102" s="43">
        <v>2</v>
      </c>
      <c r="V102" s="43">
        <v>10</v>
      </c>
      <c r="W102" s="46">
        <v>0.16666666666666666</v>
      </c>
      <c r="X102" s="16">
        <v>44256</v>
      </c>
      <c r="Y102" s="16">
        <v>44196</v>
      </c>
      <c r="Z102" s="16" t="s">
        <v>1649</v>
      </c>
      <c r="AA102" s="17">
        <v>27199.7</v>
      </c>
      <c r="AB102" s="17">
        <v>32789.199999999997</v>
      </c>
      <c r="AC102" s="39">
        <v>-0.17046771497932237</v>
      </c>
      <c r="AD102" s="19">
        <v>1.71</v>
      </c>
      <c r="AE102" s="19">
        <v>2.09</v>
      </c>
      <c r="AF102" s="18">
        <v>-0.18181818181818177</v>
      </c>
      <c r="AG102" s="17">
        <v>5449</v>
      </c>
      <c r="AH102" s="17">
        <v>64107</v>
      </c>
      <c r="AI102" s="19">
        <v>19.16</v>
      </c>
      <c r="AJ102" s="19">
        <v>25.09</v>
      </c>
      <c r="AK102" s="18">
        <v>-0.23634914308489438</v>
      </c>
      <c r="AL102" s="19">
        <v>10.27</v>
      </c>
      <c r="AM102" s="19">
        <v>23.58</v>
      </c>
      <c r="AN102" s="22">
        <v>7.7700000000000005E-2</v>
      </c>
      <c r="AO102" s="19">
        <v>13.47</v>
      </c>
      <c r="AP102" s="37" t="s">
        <v>806</v>
      </c>
    </row>
    <row r="103" spans="1:42" x14ac:dyDescent="0.35">
      <c r="A103" s="11">
        <v>102</v>
      </c>
      <c r="B103" s="12" t="s">
        <v>895</v>
      </c>
      <c r="C103" s="11" t="s">
        <v>19</v>
      </c>
      <c r="D103" s="11" t="s">
        <v>896</v>
      </c>
      <c r="E103" s="11" t="s">
        <v>68</v>
      </c>
      <c r="G103" s="13">
        <v>32293.599999999999</v>
      </c>
      <c r="H103" s="13">
        <v>29124</v>
      </c>
      <c r="N103" s="15" t="s">
        <v>1644</v>
      </c>
      <c r="O103" s="15" t="s">
        <v>1644</v>
      </c>
      <c r="T103" s="43">
        <v>60.444444444444443</v>
      </c>
      <c r="U103" s="43">
        <v>2</v>
      </c>
      <c r="V103" s="43">
        <v>7</v>
      </c>
      <c r="W103" s="46">
        <v>0.22222222222222221</v>
      </c>
      <c r="Y103" s="16">
        <v>44196</v>
      </c>
      <c r="Z103" s="16" t="s">
        <v>1649</v>
      </c>
      <c r="AA103" s="17">
        <v>31124</v>
      </c>
      <c r="AB103" s="17">
        <v>29855</v>
      </c>
      <c r="AC103" s="39">
        <v>4.2505442974376154E-2</v>
      </c>
      <c r="AF103" s="18"/>
      <c r="AP103" s="37" t="s">
        <v>897</v>
      </c>
    </row>
    <row r="104" spans="1:42" x14ac:dyDescent="0.35">
      <c r="A104" s="11">
        <v>103</v>
      </c>
      <c r="B104" s="12" t="s">
        <v>981</v>
      </c>
      <c r="C104" s="11" t="s">
        <v>8</v>
      </c>
      <c r="D104" s="11" t="s">
        <v>982</v>
      </c>
      <c r="E104" s="11" t="s">
        <v>66</v>
      </c>
      <c r="F104" s="11" t="s">
        <v>983</v>
      </c>
      <c r="G104" s="13">
        <v>32136</v>
      </c>
      <c r="H104" s="13">
        <v>32765</v>
      </c>
      <c r="I104" s="14">
        <v>43915</v>
      </c>
      <c r="J104" s="15">
        <v>7.5819999999999999</v>
      </c>
      <c r="K104" s="34" t="s">
        <v>122</v>
      </c>
      <c r="L104" s="15">
        <v>20.100000000000001</v>
      </c>
      <c r="M104" s="15">
        <v>0.7</v>
      </c>
      <c r="N104" s="15" t="s">
        <v>1644</v>
      </c>
      <c r="O104" s="15" t="s">
        <v>1644</v>
      </c>
      <c r="P104" s="19">
        <v>18.3</v>
      </c>
      <c r="Q104" s="17">
        <v>319</v>
      </c>
      <c r="R104" s="26">
        <v>57.494</v>
      </c>
      <c r="S104" s="13">
        <v>357.553</v>
      </c>
      <c r="T104" s="43">
        <v>61.5</v>
      </c>
      <c r="U104" s="43">
        <v>4</v>
      </c>
      <c r="V104" s="43">
        <v>7</v>
      </c>
      <c r="W104" s="46">
        <v>0.36363636363636365</v>
      </c>
      <c r="X104" s="16">
        <v>44231</v>
      </c>
      <c r="Y104" s="16">
        <v>44196</v>
      </c>
      <c r="Z104" s="16" t="s">
        <v>1649</v>
      </c>
      <c r="AA104" s="17">
        <v>32184</v>
      </c>
      <c r="AB104" s="17">
        <v>32136</v>
      </c>
      <c r="AC104" s="39">
        <v>1.4936519790888724E-3</v>
      </c>
      <c r="AD104" s="19">
        <v>9.25</v>
      </c>
      <c r="AE104" s="19">
        <v>7.81</v>
      </c>
      <c r="AF104" s="18">
        <v>0.18437900128040979</v>
      </c>
      <c r="AG104" s="17">
        <v>13802</v>
      </c>
      <c r="AH104" s="17">
        <v>47344</v>
      </c>
      <c r="AI104" s="19">
        <v>173.36</v>
      </c>
      <c r="AJ104" s="19">
        <v>168.7</v>
      </c>
      <c r="AK104" s="18">
        <v>2.7622999407231924E-2</v>
      </c>
      <c r="AL104" s="19">
        <v>114.04</v>
      </c>
      <c r="AM104" s="19">
        <v>187.27</v>
      </c>
      <c r="AN104" s="22">
        <v>3.2199999999999999E-2</v>
      </c>
      <c r="AO104" s="19">
        <v>19.87</v>
      </c>
    </row>
    <row r="105" spans="1:42" x14ac:dyDescent="0.35">
      <c r="A105" s="11">
        <v>104</v>
      </c>
      <c r="B105" s="12" t="s">
        <v>1067</v>
      </c>
      <c r="C105" s="11" t="s">
        <v>222</v>
      </c>
      <c r="D105" s="11" t="s">
        <v>1068</v>
      </c>
      <c r="E105" s="11" t="s">
        <v>66</v>
      </c>
      <c r="F105" s="11" t="s">
        <v>1069</v>
      </c>
      <c r="G105" s="13">
        <v>31904</v>
      </c>
      <c r="H105" s="13">
        <v>30578</v>
      </c>
      <c r="I105" s="14">
        <v>43903</v>
      </c>
      <c r="J105" s="15">
        <v>1.1137999999999999</v>
      </c>
      <c r="K105" s="34" t="s">
        <v>121</v>
      </c>
      <c r="L105" s="15">
        <v>25</v>
      </c>
      <c r="M105" s="15">
        <v>6.6680000000000001</v>
      </c>
      <c r="N105" s="15" t="s">
        <v>1644</v>
      </c>
      <c r="O105" s="15" t="s">
        <v>1644</v>
      </c>
      <c r="P105" s="19">
        <v>9.8000000000000007</v>
      </c>
      <c r="Q105" s="17">
        <v>329</v>
      </c>
      <c r="S105" s="13">
        <v>390</v>
      </c>
      <c r="W105" s="46" t="e">
        <v>#DIV/0!</v>
      </c>
      <c r="X105" s="16">
        <v>44246</v>
      </c>
      <c r="Y105" s="16">
        <v>44196</v>
      </c>
      <c r="Z105" s="16" t="s">
        <v>1649</v>
      </c>
      <c r="AA105" s="17">
        <v>34608</v>
      </c>
      <c r="AB105" s="17">
        <v>31904</v>
      </c>
      <c r="AC105" s="39">
        <v>8.4754262788365092E-2</v>
      </c>
      <c r="AD105" s="19">
        <v>2.5</v>
      </c>
      <c r="AE105" s="19">
        <v>2.06</v>
      </c>
      <c r="AF105" s="18">
        <v>0.2135922330097087</v>
      </c>
      <c r="AG105" s="17">
        <v>23744</v>
      </c>
      <c r="AH105" s="17">
        <v>20441</v>
      </c>
      <c r="AI105" s="19">
        <v>109.05</v>
      </c>
      <c r="AJ105" s="19">
        <v>85.17</v>
      </c>
      <c r="AK105" s="18">
        <v>0.28038041563930954</v>
      </c>
      <c r="AL105" s="19">
        <v>61.61</v>
      </c>
      <c r="AM105" s="19">
        <v>128.54</v>
      </c>
      <c r="AN105" s="22">
        <v>1.54E-2</v>
      </c>
      <c r="AO105" s="19">
        <v>46.2</v>
      </c>
    </row>
    <row r="106" spans="1:42" x14ac:dyDescent="0.35">
      <c r="A106" s="11">
        <v>105</v>
      </c>
      <c r="B106" s="12" t="s">
        <v>1597</v>
      </c>
      <c r="C106" s="11" t="s">
        <v>944</v>
      </c>
      <c r="D106" s="11" t="s">
        <v>1598</v>
      </c>
      <c r="E106" s="11" t="s">
        <v>68</v>
      </c>
      <c r="F106" s="11" t="s">
        <v>1597</v>
      </c>
      <c r="G106" s="13">
        <v>31900.5</v>
      </c>
      <c r="H106" s="13">
        <v>32683.3</v>
      </c>
      <c r="K106" s="15"/>
      <c r="N106" s="15" t="s">
        <v>1644</v>
      </c>
      <c r="O106" s="15" t="s">
        <v>1645</v>
      </c>
      <c r="T106" s="43">
        <v>65.111111111111114</v>
      </c>
      <c r="U106" s="43">
        <v>2</v>
      </c>
      <c r="V106" s="43">
        <v>7</v>
      </c>
      <c r="W106" s="46">
        <v>0.22222222222222221</v>
      </c>
      <c r="X106" s="16">
        <v>44140</v>
      </c>
      <c r="Y106" s="16">
        <v>44074</v>
      </c>
      <c r="AA106" s="17">
        <v>28406</v>
      </c>
      <c r="AB106" s="17">
        <v>31900</v>
      </c>
      <c r="AC106" s="39">
        <v>-0.10952978056426332</v>
      </c>
      <c r="AF106" s="18"/>
      <c r="AH106" s="17">
        <v>15993.95</v>
      </c>
      <c r="AP106" s="1" t="s">
        <v>1599</v>
      </c>
    </row>
    <row r="107" spans="1:42" x14ac:dyDescent="0.35">
      <c r="A107" s="11">
        <v>106</v>
      </c>
      <c r="B107" s="12" t="s">
        <v>1153</v>
      </c>
      <c r="C107" s="11" t="s">
        <v>265</v>
      </c>
      <c r="D107" s="11" t="s">
        <v>1154</v>
      </c>
      <c r="E107" s="11" t="s">
        <v>66</v>
      </c>
      <c r="F107" s="11" t="s">
        <v>1155</v>
      </c>
      <c r="G107" s="13">
        <v>31581</v>
      </c>
      <c r="H107" s="13">
        <v>30282</v>
      </c>
      <c r="I107" s="14">
        <v>43924</v>
      </c>
      <c r="J107" s="15">
        <v>4.2300000000000004</v>
      </c>
      <c r="K107" s="34" t="s">
        <v>124</v>
      </c>
      <c r="L107" s="15">
        <v>10.6</v>
      </c>
      <c r="M107" s="15">
        <v>0.16400000000000001</v>
      </c>
      <c r="N107" s="15" t="s">
        <v>1644</v>
      </c>
      <c r="O107" s="15" t="s">
        <v>1644</v>
      </c>
      <c r="P107" s="19">
        <v>16.8</v>
      </c>
      <c r="Q107" s="17">
        <v>151</v>
      </c>
      <c r="R107" s="26">
        <v>11.17</v>
      </c>
      <c r="S107" s="13">
        <v>351</v>
      </c>
      <c r="T107" s="43">
        <v>63.666666666666664</v>
      </c>
      <c r="U107" s="43">
        <v>3</v>
      </c>
      <c r="V107" s="43">
        <v>9</v>
      </c>
      <c r="W107" s="46">
        <v>0.25</v>
      </c>
      <c r="X107" s="16">
        <v>44238</v>
      </c>
      <c r="Y107" s="16">
        <v>44196</v>
      </c>
      <c r="Z107" s="16" t="s">
        <v>1649</v>
      </c>
      <c r="AA107" s="17">
        <v>31981</v>
      </c>
      <c r="AB107" s="17">
        <v>31581</v>
      </c>
      <c r="AC107" s="39">
        <v>1.2665843386846521E-2</v>
      </c>
      <c r="AD107" s="19">
        <v>10.52</v>
      </c>
      <c r="AE107" s="19">
        <v>9.92</v>
      </c>
      <c r="AF107" s="18">
        <v>6.0483870967741903E-2</v>
      </c>
      <c r="AG107" s="17">
        <v>3976</v>
      </c>
      <c r="AH107" s="17">
        <v>116764</v>
      </c>
      <c r="AI107" s="19">
        <v>140.37</v>
      </c>
      <c r="AJ107" s="19">
        <v>133.29</v>
      </c>
      <c r="AK107" s="18">
        <v>5.3117263110511015E-2</v>
      </c>
      <c r="AL107" s="19">
        <v>76.989999999999995</v>
      </c>
      <c r="AM107" s="19">
        <v>157.25</v>
      </c>
      <c r="AN107" s="22">
        <v>2.23E-2</v>
      </c>
      <c r="AO107" s="19">
        <v>14.81</v>
      </c>
    </row>
    <row r="108" spans="1:42" x14ac:dyDescent="0.35">
      <c r="A108" s="11">
        <v>107</v>
      </c>
      <c r="B108" s="12" t="s">
        <v>1238</v>
      </c>
      <c r="C108" s="11" t="s">
        <v>369</v>
      </c>
      <c r="D108" s="11" t="s">
        <v>1239</v>
      </c>
      <c r="E108" s="11" t="s">
        <v>66</v>
      </c>
      <c r="F108" s="11" t="s">
        <v>1240</v>
      </c>
      <c r="G108" s="13">
        <v>29805</v>
      </c>
      <c r="H108" s="13">
        <v>29625</v>
      </c>
      <c r="I108" s="14">
        <v>43916</v>
      </c>
      <c r="J108" s="15">
        <v>6.61</v>
      </c>
      <c r="K108" s="34" t="s">
        <v>122</v>
      </c>
      <c r="L108" s="15">
        <v>21.15</v>
      </c>
      <c r="M108" s="15">
        <v>3.59</v>
      </c>
      <c r="N108" s="15" t="s">
        <v>1644</v>
      </c>
      <c r="O108" s="15" t="s">
        <v>1644</v>
      </c>
      <c r="P108" s="19">
        <v>22.125</v>
      </c>
      <c r="Q108" s="17">
        <v>396</v>
      </c>
      <c r="R108" s="26">
        <v>19.13</v>
      </c>
      <c r="S108" s="13">
        <v>700</v>
      </c>
      <c r="T108" s="43">
        <v>59.428571428571431</v>
      </c>
      <c r="U108" s="43">
        <v>2</v>
      </c>
      <c r="V108" s="43">
        <v>12</v>
      </c>
      <c r="W108" s="46">
        <v>0.14285714285714285</v>
      </c>
      <c r="X108" s="16">
        <v>44236</v>
      </c>
      <c r="Y108" s="16">
        <v>44196</v>
      </c>
      <c r="Z108" s="16" t="s">
        <v>1649</v>
      </c>
      <c r="AA108" s="17">
        <v>28694</v>
      </c>
      <c r="AB108" s="17">
        <v>29805</v>
      </c>
      <c r="AC108" s="39">
        <v>-3.7275624895151821E-2</v>
      </c>
      <c r="AD108" s="19">
        <v>5.16</v>
      </c>
      <c r="AE108" s="19">
        <v>4.6100000000000003</v>
      </c>
      <c r="AF108" s="18">
        <v>0.11930585683297175</v>
      </c>
      <c r="AG108" s="17">
        <v>5964</v>
      </c>
      <c r="AH108" s="17">
        <v>44815</v>
      </c>
      <c r="AI108" s="19">
        <v>82.79</v>
      </c>
      <c r="AJ108" s="19">
        <v>79.84</v>
      </c>
      <c r="AK108" s="18">
        <v>3.6948897795591219E-2</v>
      </c>
      <c r="AL108" s="19">
        <v>56.01</v>
      </c>
      <c r="AM108" s="19">
        <v>88.19</v>
      </c>
      <c r="AN108" s="22">
        <v>5.57E-2</v>
      </c>
      <c r="AO108" s="19">
        <v>16.739999999999998</v>
      </c>
    </row>
    <row r="109" spans="1:42" x14ac:dyDescent="0.35">
      <c r="A109" s="11">
        <v>108</v>
      </c>
      <c r="B109" s="12" t="s">
        <v>1319</v>
      </c>
      <c r="C109" s="11" t="s">
        <v>148</v>
      </c>
      <c r="D109" s="11" t="s">
        <v>1320</v>
      </c>
      <c r="E109" s="11" t="s">
        <v>68</v>
      </c>
      <c r="F109" s="11" t="s">
        <v>150</v>
      </c>
      <c r="G109" s="13">
        <v>29176</v>
      </c>
      <c r="H109" s="13">
        <v>27058</v>
      </c>
      <c r="I109" s="14">
        <v>43903</v>
      </c>
      <c r="J109" s="15">
        <v>3.6</v>
      </c>
      <c r="K109" s="34" t="s">
        <v>122</v>
      </c>
      <c r="L109" s="15">
        <v>73.599999999999994</v>
      </c>
      <c r="M109" s="15">
        <v>3.5</v>
      </c>
      <c r="N109" s="15" t="s">
        <v>1644</v>
      </c>
      <c r="O109" s="15" t="s">
        <v>1644</v>
      </c>
      <c r="P109" s="19">
        <v>21.5</v>
      </c>
      <c r="Q109" s="17">
        <v>282</v>
      </c>
      <c r="R109" s="26">
        <v>76.417000000000002</v>
      </c>
      <c r="S109" s="13">
        <v>416.18299999999999</v>
      </c>
      <c r="T109" s="43">
        <v>64.599999999999994</v>
      </c>
      <c r="U109" s="43">
        <v>4</v>
      </c>
      <c r="V109" s="43">
        <v>5</v>
      </c>
      <c r="W109" s="46">
        <v>0.44444444444444442</v>
      </c>
      <c r="X109" s="16">
        <v>44235</v>
      </c>
      <c r="Y109" s="16">
        <v>44196</v>
      </c>
      <c r="Z109" s="16" t="s">
        <v>1649</v>
      </c>
      <c r="AA109" s="17">
        <v>56587</v>
      </c>
      <c r="AB109" s="17">
        <v>45349</v>
      </c>
      <c r="AC109" s="39">
        <v>0.24781141811285806</v>
      </c>
      <c r="AD109" s="19">
        <v>-2.59</v>
      </c>
      <c r="AE109" s="19">
        <v>6.41</v>
      </c>
      <c r="AF109" s="18">
        <v>-1.4040561622464898</v>
      </c>
      <c r="AG109" s="17">
        <v>54285</v>
      </c>
      <c r="AH109" s="17">
        <v>162153</v>
      </c>
      <c r="AI109" s="19">
        <v>71.069999999999993</v>
      </c>
      <c r="AJ109" s="19">
        <v>91.06</v>
      </c>
      <c r="AK109" s="18">
        <v>-0.21952558752470908</v>
      </c>
      <c r="AL109" s="19">
        <v>43.44</v>
      </c>
      <c r="AM109" s="19">
        <v>78.17</v>
      </c>
      <c r="AN109" s="22">
        <v>2.5499999999999998E-2</v>
      </c>
    </row>
    <row r="110" spans="1:42" x14ac:dyDescent="0.35">
      <c r="A110" s="11">
        <v>109</v>
      </c>
      <c r="B110" s="12" t="s">
        <v>26</v>
      </c>
      <c r="C110" s="11" t="s">
        <v>2</v>
      </c>
      <c r="D110" s="11" t="s">
        <v>71</v>
      </c>
      <c r="E110" s="11" t="s">
        <v>66</v>
      </c>
      <c r="F110" s="11" t="s">
        <v>72</v>
      </c>
      <c r="G110" s="13">
        <v>29135</v>
      </c>
      <c r="H110" s="13">
        <v>30852</v>
      </c>
      <c r="I110" s="14">
        <v>44252</v>
      </c>
      <c r="J110" s="15">
        <v>5.4290000000000003</v>
      </c>
      <c r="K110" s="34" t="s">
        <v>121</v>
      </c>
      <c r="L110" s="15">
        <v>15.4</v>
      </c>
      <c r="M110" s="15">
        <v>1.1000000000000001</v>
      </c>
      <c r="N110" s="15" t="s">
        <v>1644</v>
      </c>
      <c r="O110" s="15" t="s">
        <v>1644</v>
      </c>
      <c r="P110" s="19">
        <v>13.489000000000001</v>
      </c>
      <c r="Q110" s="17">
        <v>220</v>
      </c>
      <c r="R110" s="26">
        <v>61.277999999999999</v>
      </c>
      <c r="S110" s="13">
        <v>516.65300000000002</v>
      </c>
      <c r="T110" s="17">
        <v>67.928571428571431</v>
      </c>
      <c r="U110" s="17">
        <v>2</v>
      </c>
      <c r="V110" s="17">
        <v>12</v>
      </c>
      <c r="W110" s="46">
        <v>0.14285714285714285</v>
      </c>
      <c r="X110" s="16">
        <v>44175</v>
      </c>
      <c r="Y110" s="16">
        <v>44135</v>
      </c>
      <c r="AA110" s="17">
        <v>26982</v>
      </c>
      <c r="AB110" s="17">
        <v>29135</v>
      </c>
      <c r="AC110" s="39">
        <v>-7.389737429208855E-2</v>
      </c>
      <c r="AD110" s="19">
        <v>-0.25</v>
      </c>
      <c r="AE110" s="19">
        <v>0.77</v>
      </c>
      <c r="AF110" s="18">
        <v>-1.3246753246753247</v>
      </c>
      <c r="AG110" s="17">
        <v>18017</v>
      </c>
      <c r="AH110" s="17">
        <v>54015</v>
      </c>
      <c r="AI110" s="19">
        <v>11.85</v>
      </c>
      <c r="AJ110" s="19">
        <v>15.18</v>
      </c>
      <c r="AK110" s="18">
        <v>-0.21936758893280633</v>
      </c>
      <c r="AL110" s="19">
        <v>7.43</v>
      </c>
      <c r="AM110" s="19">
        <v>15.06</v>
      </c>
      <c r="AN110" s="22">
        <v>3.3300000000000003E-2</v>
      </c>
    </row>
    <row r="111" spans="1:42" x14ac:dyDescent="0.35">
      <c r="A111" s="11">
        <v>110</v>
      </c>
      <c r="B111" s="12" t="s">
        <v>1401</v>
      </c>
      <c r="C111" s="11" t="s">
        <v>271</v>
      </c>
      <c r="D111" s="11" t="s">
        <v>1402</v>
      </c>
      <c r="E111" s="11" t="s">
        <v>66</v>
      </c>
      <c r="F111" s="11" t="s">
        <v>1403</v>
      </c>
      <c r="G111" s="13">
        <v>28916.799999999999</v>
      </c>
      <c r="H111" s="13">
        <v>29676.799999999999</v>
      </c>
      <c r="I111" s="14">
        <v>43922</v>
      </c>
      <c r="J111" s="15">
        <v>3.59</v>
      </c>
      <c r="K111" s="34" t="s">
        <v>121</v>
      </c>
      <c r="L111" s="15">
        <v>11.9</v>
      </c>
      <c r="M111" s="15">
        <v>1.06</v>
      </c>
      <c r="N111" s="15" t="s">
        <v>1644</v>
      </c>
      <c r="O111" s="15" t="s">
        <v>1644</v>
      </c>
      <c r="P111" s="19">
        <v>11.7</v>
      </c>
      <c r="Q111" s="17">
        <v>192</v>
      </c>
      <c r="R111" s="26">
        <v>60.82</v>
      </c>
      <c r="S111" s="13">
        <v>305</v>
      </c>
      <c r="T111" s="43">
        <v>63.81818181818182</v>
      </c>
      <c r="U111" s="43">
        <v>3</v>
      </c>
      <c r="V111" s="43">
        <v>8</v>
      </c>
      <c r="W111" s="46">
        <v>0.27272727272727271</v>
      </c>
      <c r="X111" s="16">
        <v>44238</v>
      </c>
      <c r="Y111" s="16">
        <v>44196</v>
      </c>
      <c r="Z111" s="16" t="s">
        <v>1649</v>
      </c>
      <c r="AA111" s="17">
        <v>28673</v>
      </c>
      <c r="AB111" s="17">
        <v>28917</v>
      </c>
      <c r="AC111" s="39">
        <v>-8.4379430784659541E-3</v>
      </c>
      <c r="AD111" s="19">
        <v>7.42</v>
      </c>
      <c r="AE111" s="19">
        <v>-2.44</v>
      </c>
      <c r="AF111" s="18">
        <v>-4.0409836065573765</v>
      </c>
      <c r="AG111" s="17">
        <v>2115</v>
      </c>
      <c r="AH111" s="17">
        <v>17053</v>
      </c>
      <c r="AI111" s="19">
        <v>97.3</v>
      </c>
      <c r="AJ111" s="19">
        <v>84.74</v>
      </c>
      <c r="AK111" s="18">
        <v>0.14821807882936044</v>
      </c>
      <c r="AL111" s="19">
        <v>39.25</v>
      </c>
      <c r="AM111" s="19">
        <v>108.27</v>
      </c>
      <c r="AO111" s="19">
        <v>13.73</v>
      </c>
    </row>
    <row r="112" spans="1:42" x14ac:dyDescent="0.35">
      <c r="A112" s="11">
        <v>111</v>
      </c>
      <c r="B112" s="12" t="s">
        <v>162</v>
      </c>
      <c r="C112" s="11" t="s">
        <v>163</v>
      </c>
      <c r="D112" s="11" t="s">
        <v>164</v>
      </c>
      <c r="E112" s="11" t="s">
        <v>66</v>
      </c>
      <c r="F112" s="11" t="s">
        <v>165</v>
      </c>
      <c r="G112" s="13">
        <v>27812</v>
      </c>
      <c r="I112" s="14">
        <v>43924</v>
      </c>
      <c r="J112" s="15">
        <v>9.3699999999999992</v>
      </c>
      <c r="K112" s="34" t="s">
        <v>122</v>
      </c>
      <c r="L112" s="15">
        <v>20.2</v>
      </c>
      <c r="M112" s="15">
        <v>5.6</v>
      </c>
      <c r="N112" s="15" t="s">
        <v>1644</v>
      </c>
      <c r="P112" s="19">
        <v>8.3000000000000007</v>
      </c>
      <c r="Q112" s="17">
        <v>349</v>
      </c>
      <c r="R112" s="26">
        <v>104.791</v>
      </c>
      <c r="S112" s="13">
        <v>545.50599999999997</v>
      </c>
      <c r="T112" s="43">
        <v>62.153846153846153</v>
      </c>
      <c r="U112" s="43">
        <v>3</v>
      </c>
      <c r="V112" s="43">
        <v>10</v>
      </c>
      <c r="W112" s="46">
        <v>0.23076923076923078</v>
      </c>
      <c r="X112" s="16">
        <v>44251</v>
      </c>
      <c r="Y112" s="16">
        <v>44196</v>
      </c>
      <c r="Z112" s="16" t="s">
        <v>1649</v>
      </c>
      <c r="AA112" s="17">
        <v>25285</v>
      </c>
      <c r="AB112" s="17">
        <v>26998</v>
      </c>
      <c r="AC112" s="39">
        <v>-6.3449144381065262E-2</v>
      </c>
      <c r="AD112" s="19">
        <v>3.92</v>
      </c>
      <c r="AE112" s="19">
        <v>5.36</v>
      </c>
      <c r="AF112" s="18">
        <v>-0.2686567164179105</v>
      </c>
      <c r="AG112" s="17">
        <v>16612</v>
      </c>
      <c r="AH112" s="17">
        <v>52663</v>
      </c>
      <c r="AI112" s="19">
        <v>36.9</v>
      </c>
      <c r="AJ112" s="19">
        <v>40.32</v>
      </c>
      <c r="AK112" s="18">
        <v>-8.4821428571428617E-2</v>
      </c>
      <c r="AL112" s="19">
        <v>10.1</v>
      </c>
      <c r="AM112" s="19">
        <v>84.94</v>
      </c>
      <c r="AN112" s="22">
        <v>1.29E-2</v>
      </c>
    </row>
    <row r="113" spans="1:42" x14ac:dyDescent="0.35">
      <c r="A113" s="11">
        <v>112</v>
      </c>
      <c r="B113" s="12" t="s">
        <v>267</v>
      </c>
      <c r="C113" s="11" t="s">
        <v>155</v>
      </c>
      <c r="D113" s="11" t="s">
        <v>268</v>
      </c>
      <c r="E113" s="11" t="s">
        <v>66</v>
      </c>
      <c r="F113" s="11" t="s">
        <v>269</v>
      </c>
      <c r="G113" s="13">
        <v>27754</v>
      </c>
      <c r="H113" s="13">
        <v>25625</v>
      </c>
      <c r="I113" s="14">
        <v>43923</v>
      </c>
      <c r="J113" s="15">
        <v>2.92</v>
      </c>
      <c r="K113" s="34" t="s">
        <v>121</v>
      </c>
      <c r="L113" s="15">
        <v>2.7</v>
      </c>
      <c r="M113" s="15">
        <v>1.56</v>
      </c>
      <c r="N113" s="15" t="s">
        <v>1644</v>
      </c>
      <c r="P113" s="19">
        <v>12</v>
      </c>
      <c r="Q113" s="17">
        <v>824</v>
      </c>
      <c r="R113" s="26">
        <v>14.57</v>
      </c>
      <c r="S113" s="13">
        <v>462.73</v>
      </c>
      <c r="T113" s="43">
        <v>62.6</v>
      </c>
      <c r="U113" s="43">
        <v>3</v>
      </c>
      <c r="V113" s="43">
        <v>7</v>
      </c>
      <c r="W113" s="46">
        <v>0.3</v>
      </c>
      <c r="X113" s="16">
        <v>43909</v>
      </c>
      <c r="Y113" s="16">
        <v>43861</v>
      </c>
      <c r="AA113" s="17">
        <v>27754</v>
      </c>
      <c r="AB113" s="17">
        <v>25625</v>
      </c>
      <c r="AC113" s="39">
        <v>8.3082926829268294E-2</v>
      </c>
      <c r="AD113" s="19">
        <v>6.64</v>
      </c>
      <c r="AE113" s="19">
        <v>5.97</v>
      </c>
      <c r="AF113" s="18">
        <v>0.11222780569514237</v>
      </c>
      <c r="AG113" s="17">
        <v>4338.59</v>
      </c>
      <c r="AH113" s="17">
        <v>22825.08</v>
      </c>
      <c r="AI113" s="19">
        <v>209.94</v>
      </c>
      <c r="AJ113" s="19">
        <v>154.49</v>
      </c>
      <c r="AK113" s="18">
        <v>0.35892290763156182</v>
      </c>
      <c r="AL113" s="19">
        <v>125</v>
      </c>
      <c r="AM113" s="19">
        <v>225.25</v>
      </c>
      <c r="AN113" s="22">
        <v>8.0999999999999996E-3</v>
      </c>
      <c r="AO113" s="19">
        <v>18.02</v>
      </c>
    </row>
    <row r="114" spans="1:42" x14ac:dyDescent="0.35">
      <c r="A114" s="11">
        <v>113</v>
      </c>
      <c r="B114" s="12" t="s">
        <v>356</v>
      </c>
      <c r="C114" s="11" t="s">
        <v>6</v>
      </c>
      <c r="D114" s="11" t="s">
        <v>357</v>
      </c>
      <c r="E114" s="11" t="s">
        <v>66</v>
      </c>
      <c r="F114" s="11" t="s">
        <v>358</v>
      </c>
      <c r="G114" s="13">
        <v>27325</v>
      </c>
      <c r="H114" s="13">
        <v>25775</v>
      </c>
      <c r="I114" s="14">
        <v>43900</v>
      </c>
      <c r="J114" s="15">
        <v>6.5</v>
      </c>
      <c r="K114" s="34" t="s">
        <v>121</v>
      </c>
      <c r="L114" s="15">
        <v>18.8</v>
      </c>
      <c r="M114" s="15">
        <v>6.8</v>
      </c>
      <c r="N114" s="15" t="s">
        <v>1644</v>
      </c>
      <c r="P114" s="19">
        <v>18.8</v>
      </c>
      <c r="Q114" s="17">
        <v>269</v>
      </c>
      <c r="R114" s="26">
        <v>69.7</v>
      </c>
      <c r="S114" s="13">
        <v>319.39999999999998</v>
      </c>
      <c r="T114" s="43">
        <v>64.63636363636364</v>
      </c>
      <c r="U114" s="43">
        <v>2</v>
      </c>
      <c r="V114" s="43">
        <v>9</v>
      </c>
      <c r="W114" s="46">
        <v>0.18181818181818182</v>
      </c>
      <c r="X114" s="16">
        <v>44250</v>
      </c>
      <c r="Y114" s="16">
        <v>44196</v>
      </c>
      <c r="Z114" s="16" t="s">
        <v>1649</v>
      </c>
      <c r="AA114" s="17">
        <v>25241</v>
      </c>
      <c r="AB114" s="17">
        <v>27325</v>
      </c>
      <c r="AC114" s="39">
        <v>-7.626715462031107E-2</v>
      </c>
      <c r="AD114" s="19">
        <v>3.06</v>
      </c>
      <c r="AE114" s="19">
        <v>4.16</v>
      </c>
      <c r="AF114" s="18">
        <v>-0.26442307692307693</v>
      </c>
      <c r="AG114" s="17">
        <v>9918</v>
      </c>
      <c r="AH114" s="17">
        <v>553905</v>
      </c>
      <c r="AI114" s="19">
        <v>46.59</v>
      </c>
      <c r="AJ114" s="19">
        <v>56.72</v>
      </c>
      <c r="AK114" s="18">
        <v>-0.17859661495063461</v>
      </c>
      <c r="AL114" s="19">
        <v>28.36</v>
      </c>
      <c r="AM114" s="19">
        <v>54.39</v>
      </c>
      <c r="AN114" s="22">
        <v>3.1099999999999999E-2</v>
      </c>
      <c r="AO114" s="19">
        <v>17.66</v>
      </c>
    </row>
    <row r="115" spans="1:42" x14ac:dyDescent="0.35">
      <c r="A115" s="11">
        <v>114</v>
      </c>
      <c r="B115" s="12" t="s">
        <v>450</v>
      </c>
      <c r="C115" s="11" t="s">
        <v>27</v>
      </c>
      <c r="D115" s="11" t="s">
        <v>451</v>
      </c>
      <c r="E115" s="11" t="s">
        <v>66</v>
      </c>
      <c r="F115" s="11" t="s">
        <v>452</v>
      </c>
      <c r="G115" s="13">
        <v>26508.6</v>
      </c>
      <c r="H115" s="13">
        <v>24719.5</v>
      </c>
      <c r="I115" s="14">
        <v>44218</v>
      </c>
      <c r="J115" s="15">
        <v>4.3</v>
      </c>
      <c r="K115" s="34" t="s">
        <v>123</v>
      </c>
      <c r="L115" s="15">
        <v>8.3000000000000007</v>
      </c>
      <c r="M115" s="15">
        <v>0.2</v>
      </c>
      <c r="N115" s="15" t="s">
        <v>1644</v>
      </c>
      <c r="P115" s="19">
        <v>14.7</v>
      </c>
      <c r="Q115" s="17">
        <v>1211</v>
      </c>
      <c r="R115" s="26">
        <v>12.113</v>
      </c>
      <c r="S115" s="13">
        <v>394.98599999999999</v>
      </c>
      <c r="T115" s="43">
        <v>64.599999999999994</v>
      </c>
      <c r="U115" s="43">
        <v>3</v>
      </c>
      <c r="V115" s="43">
        <v>8</v>
      </c>
      <c r="W115" s="46">
        <v>0.27272727272727271</v>
      </c>
      <c r="X115" s="16">
        <v>44147</v>
      </c>
      <c r="Y115" s="16">
        <v>44101</v>
      </c>
      <c r="AA115" s="17">
        <v>23518</v>
      </c>
      <c r="AB115" s="17">
        <v>26508.6</v>
      </c>
      <c r="AC115" s="39">
        <v>-0.1128162181329832</v>
      </c>
      <c r="AD115" s="19">
        <v>0.79</v>
      </c>
      <c r="AE115" s="19">
        <v>2.92</v>
      </c>
      <c r="AF115" s="18">
        <v>-0.72945205479452058</v>
      </c>
      <c r="AG115" s="17">
        <v>3597.2</v>
      </c>
      <c r="AH115" s="17">
        <v>29374.5</v>
      </c>
      <c r="AI115" s="19">
        <v>106.53</v>
      </c>
      <c r="AJ115" s="19">
        <v>85.78</v>
      </c>
      <c r="AK115" s="18">
        <v>0.24189787829330847</v>
      </c>
      <c r="AL115" s="19">
        <v>50.02</v>
      </c>
      <c r="AM115" s="19">
        <v>110.47</v>
      </c>
      <c r="AN115" s="22">
        <v>1.7100000000000001E-2</v>
      </c>
      <c r="AO115" s="19">
        <v>184.91</v>
      </c>
    </row>
    <row r="116" spans="1:42" x14ac:dyDescent="0.35">
      <c r="A116" s="11">
        <v>115</v>
      </c>
      <c r="B116" s="12" t="s">
        <v>1486</v>
      </c>
      <c r="C116" s="11" t="s">
        <v>9</v>
      </c>
      <c r="D116" s="11" t="s">
        <v>1487</v>
      </c>
      <c r="E116" s="11" t="s">
        <v>66</v>
      </c>
      <c r="F116" s="11" t="s">
        <v>1488</v>
      </c>
      <c r="G116" s="13">
        <v>26145</v>
      </c>
      <c r="H116" s="13">
        <v>22561</v>
      </c>
      <c r="I116" s="14">
        <v>43915</v>
      </c>
      <c r="J116" s="15">
        <v>4.37</v>
      </c>
      <c r="K116" s="15" t="s">
        <v>123</v>
      </c>
      <c r="L116" s="15">
        <v>18.899999999999999</v>
      </c>
      <c r="M116" s="15">
        <v>1</v>
      </c>
      <c r="N116" s="15" t="s">
        <v>1644</v>
      </c>
      <c r="P116" s="19">
        <v>18.8</v>
      </c>
      <c r="Q116" s="17">
        <v>152</v>
      </c>
      <c r="R116" s="26">
        <v>123.36499999999999</v>
      </c>
      <c r="S116" s="13">
        <v>393.24099999999999</v>
      </c>
      <c r="T116" s="43">
        <v>64</v>
      </c>
      <c r="U116" s="43">
        <v>4</v>
      </c>
      <c r="V116" s="43">
        <v>7</v>
      </c>
      <c r="W116" s="46">
        <v>0.36363636363636365</v>
      </c>
      <c r="X116" s="16">
        <v>44237</v>
      </c>
      <c r="Y116" s="16">
        <v>44196</v>
      </c>
      <c r="Z116" s="16" t="s">
        <v>1649</v>
      </c>
      <c r="AA116" s="17">
        <v>44832</v>
      </c>
      <c r="AB116" s="17">
        <v>26145</v>
      </c>
      <c r="AC116" s="39">
        <v>0.71474469305794608</v>
      </c>
      <c r="AD116" s="19">
        <v>-3.99</v>
      </c>
      <c r="AE116" s="19">
        <v>2.0099999999999998</v>
      </c>
      <c r="AF116" s="18">
        <v>-2.9850746268656718</v>
      </c>
      <c r="AG116" s="17">
        <v>20547</v>
      </c>
      <c r="AH116" s="17">
        <v>118481</v>
      </c>
      <c r="AI116" s="19">
        <v>62.03</v>
      </c>
      <c r="AJ116" s="19">
        <v>61.78</v>
      </c>
      <c r="AK116" s="18">
        <v>4.046617028164454E-3</v>
      </c>
      <c r="AL116" s="19">
        <v>45.76</v>
      </c>
      <c r="AM116" s="19">
        <v>67.16</v>
      </c>
      <c r="AN116" s="22">
        <v>3.2399999999999998E-2</v>
      </c>
      <c r="AP116" s="1" t="s">
        <v>1489</v>
      </c>
    </row>
    <row r="117" spans="1:42" x14ac:dyDescent="0.35">
      <c r="A117" s="11">
        <v>116</v>
      </c>
      <c r="B117" s="12" t="s">
        <v>537</v>
      </c>
      <c r="C117" s="11" t="s">
        <v>460</v>
      </c>
      <c r="D117" s="11" t="s">
        <v>538</v>
      </c>
      <c r="E117" s="11" t="s">
        <v>66</v>
      </c>
      <c r="F117" s="11" t="s">
        <v>539</v>
      </c>
      <c r="G117" s="13">
        <v>25939</v>
      </c>
      <c r="H117" s="13">
        <v>24175</v>
      </c>
      <c r="I117" s="14">
        <v>43917</v>
      </c>
      <c r="J117" s="15">
        <v>2</v>
      </c>
      <c r="K117" s="34" t="s">
        <v>123</v>
      </c>
      <c r="L117" s="15">
        <v>3.9</v>
      </c>
      <c r="M117" s="15">
        <v>0.2</v>
      </c>
      <c r="N117" s="15" t="s">
        <v>1644</v>
      </c>
      <c r="P117" s="19">
        <v>7.7</v>
      </c>
      <c r="Q117" s="17">
        <v>94</v>
      </c>
      <c r="R117" s="26">
        <v>82</v>
      </c>
      <c r="S117" s="13">
        <v>245</v>
      </c>
      <c r="T117" s="17">
        <v>56</v>
      </c>
      <c r="U117" s="17">
        <v>4</v>
      </c>
      <c r="V117" s="17">
        <v>6</v>
      </c>
      <c r="W117" s="46">
        <v>0.4</v>
      </c>
      <c r="X117" s="16">
        <v>44243</v>
      </c>
      <c r="Y117" s="16">
        <v>44198</v>
      </c>
      <c r="Z117" s="16" t="s">
        <v>1649</v>
      </c>
      <c r="AA117" s="17">
        <v>22885</v>
      </c>
      <c r="AB117" s="17">
        <v>25939</v>
      </c>
      <c r="AC117" s="39">
        <v>-0.11773776938201164</v>
      </c>
      <c r="AD117" s="19">
        <v>-1.1499999999999999</v>
      </c>
      <c r="AE117" s="19">
        <v>1.75</v>
      </c>
      <c r="AF117" s="18">
        <v>-1.657142857142857</v>
      </c>
      <c r="AG117" s="17">
        <v>5637</v>
      </c>
      <c r="AH117" s="17">
        <v>12423</v>
      </c>
      <c r="AI117" s="19">
        <v>33.31</v>
      </c>
      <c r="AJ117" s="19">
        <v>41.89</v>
      </c>
      <c r="AK117" s="18">
        <v>-0.2048221532585342</v>
      </c>
      <c r="AL117" s="19">
        <v>8.32</v>
      </c>
      <c r="AM117" s="19">
        <v>38.82</v>
      </c>
      <c r="AP117" s="37" t="s">
        <v>540</v>
      </c>
    </row>
    <row r="118" spans="1:42" x14ac:dyDescent="0.35">
      <c r="A118" s="11">
        <v>117</v>
      </c>
      <c r="B118" s="12" t="s">
        <v>628</v>
      </c>
      <c r="C118" s="11" t="s">
        <v>188</v>
      </c>
      <c r="D118" s="11" t="s">
        <v>629</v>
      </c>
      <c r="E118" s="11" t="s">
        <v>66</v>
      </c>
      <c r="F118" s="11" t="s">
        <v>630</v>
      </c>
      <c r="G118" s="13">
        <v>25868</v>
      </c>
      <c r="H118" s="13">
        <v>25938</v>
      </c>
      <c r="I118" s="14">
        <v>43922</v>
      </c>
      <c r="J118" s="15">
        <v>5</v>
      </c>
      <c r="K118" s="34" t="s">
        <v>122</v>
      </c>
      <c r="L118" s="15">
        <v>17</v>
      </c>
      <c r="M118" s="15">
        <v>2.8000000000000001E-2</v>
      </c>
      <c r="N118" s="15" t="s">
        <v>1644</v>
      </c>
      <c r="P118" s="19">
        <v>18.12</v>
      </c>
      <c r="Q118" s="17">
        <v>561</v>
      </c>
      <c r="R118" s="26">
        <v>32.28</v>
      </c>
      <c r="S118" s="13">
        <v>350.03</v>
      </c>
      <c r="T118" s="43">
        <v>58.8</v>
      </c>
      <c r="U118" s="43">
        <v>2</v>
      </c>
      <c r="V118" s="43">
        <v>10</v>
      </c>
      <c r="W118" s="46">
        <v>0.16666666666666666</v>
      </c>
      <c r="X118" s="16">
        <v>44232</v>
      </c>
      <c r="Y118" s="16">
        <v>44196</v>
      </c>
      <c r="Z118" s="16" t="s">
        <v>1649</v>
      </c>
      <c r="AA118" s="17">
        <v>26581</v>
      </c>
      <c r="AB118" s="17">
        <v>25868</v>
      </c>
      <c r="AC118" s="39">
        <v>2.756301221586516E-2</v>
      </c>
      <c r="AD118" s="19">
        <v>2.4700000000000002</v>
      </c>
      <c r="AE118" s="19">
        <v>2.69</v>
      </c>
      <c r="AF118" s="18">
        <v>-8.1784386617100274E-2</v>
      </c>
      <c r="AG118" s="17">
        <v>21895</v>
      </c>
      <c r="AH118" s="17">
        <v>67810</v>
      </c>
      <c r="AI118" s="19">
        <v>58.47</v>
      </c>
      <c r="AJ118" s="19">
        <v>53.85</v>
      </c>
      <c r="AK118" s="18">
        <v>8.579387186629521E-2</v>
      </c>
      <c r="AL118" s="19">
        <v>41.19</v>
      </c>
      <c r="AM118" s="19">
        <v>60</v>
      </c>
      <c r="AN118" s="22">
        <v>2.2700000000000001E-2</v>
      </c>
      <c r="AO118" s="19">
        <v>22.33</v>
      </c>
    </row>
    <row r="119" spans="1:42" x14ac:dyDescent="0.35">
      <c r="A119" s="11">
        <v>118</v>
      </c>
      <c r="B119" s="12" t="s">
        <v>715</v>
      </c>
      <c r="C119" s="11" t="s">
        <v>529</v>
      </c>
      <c r="D119" s="11" t="s">
        <v>716</v>
      </c>
      <c r="E119" s="11" t="s">
        <v>66</v>
      </c>
      <c r="F119" s="11" t="s">
        <v>717</v>
      </c>
      <c r="G119" s="13">
        <v>25599.7</v>
      </c>
      <c r="H119" s="13">
        <v>23495.7</v>
      </c>
      <c r="I119" s="14">
        <v>43901</v>
      </c>
      <c r="J119" s="15">
        <v>4.5999999999999996</v>
      </c>
      <c r="K119" s="34" t="s">
        <v>121</v>
      </c>
      <c r="L119" s="15">
        <v>8.3000000000000007</v>
      </c>
      <c r="M119" s="15">
        <v>0.13</v>
      </c>
      <c r="N119" s="15" t="s">
        <v>1644</v>
      </c>
      <c r="P119" s="19">
        <v>7.1</v>
      </c>
      <c r="Q119" s="17">
        <v>94</v>
      </c>
      <c r="S119" s="13">
        <v>335</v>
      </c>
      <c r="T119" s="43"/>
      <c r="U119" s="43"/>
      <c r="V119" s="43"/>
      <c r="W119" s="46" t="e">
        <v>#DIV/0!</v>
      </c>
      <c r="X119" s="16">
        <v>44244</v>
      </c>
      <c r="Y119" s="16">
        <v>44196</v>
      </c>
      <c r="Z119" s="16" t="s">
        <v>1649</v>
      </c>
      <c r="AA119" s="17">
        <v>18728</v>
      </c>
      <c r="AB119" s="17">
        <v>25599</v>
      </c>
      <c r="AC119" s="39">
        <v>-0.26840892222352436</v>
      </c>
      <c r="AD119" s="19">
        <v>3.74</v>
      </c>
      <c r="AE119" s="19">
        <v>6.87</v>
      </c>
      <c r="AF119" s="18">
        <v>-0.45560407569141192</v>
      </c>
      <c r="AG119" s="17">
        <v>0</v>
      </c>
      <c r="AH119" s="17">
        <v>28260</v>
      </c>
      <c r="AI119" s="19">
        <v>85.99</v>
      </c>
      <c r="AJ119" s="19">
        <v>76.959999999999994</v>
      </c>
      <c r="AK119" s="18">
        <v>0.11733367983367986</v>
      </c>
      <c r="AL119" s="19">
        <v>49.11</v>
      </c>
      <c r="AM119" s="19">
        <v>103.19</v>
      </c>
      <c r="AN119" s="22">
        <v>1.3599999999999999E-2</v>
      </c>
      <c r="AO119" s="19">
        <v>24.98</v>
      </c>
      <c r="AP119" s="37" t="s">
        <v>718</v>
      </c>
    </row>
    <row r="120" spans="1:42" x14ac:dyDescent="0.35">
      <c r="A120" s="11">
        <v>119</v>
      </c>
      <c r="B120" s="12" t="s">
        <v>807</v>
      </c>
      <c r="C120" s="11" t="s">
        <v>808</v>
      </c>
      <c r="D120" s="11" t="s">
        <v>809</v>
      </c>
      <c r="E120" s="11" t="s">
        <v>66</v>
      </c>
      <c r="F120" s="11" t="s">
        <v>810</v>
      </c>
      <c r="G120" s="13">
        <v>25542</v>
      </c>
      <c r="H120" s="13">
        <v>24358</v>
      </c>
      <c r="I120" s="14">
        <v>43928</v>
      </c>
      <c r="J120" s="15">
        <v>5.2</v>
      </c>
      <c r="K120" s="34" t="s">
        <v>122</v>
      </c>
      <c r="L120" s="15">
        <v>26.3</v>
      </c>
      <c r="M120" s="15">
        <v>13.4</v>
      </c>
      <c r="N120" s="15" t="s">
        <v>1644</v>
      </c>
      <c r="P120" s="19">
        <v>19</v>
      </c>
      <c r="Q120" s="17">
        <v>235</v>
      </c>
      <c r="R120" s="26">
        <v>81</v>
      </c>
      <c r="S120" s="13">
        <v>506</v>
      </c>
      <c r="T120" s="43"/>
      <c r="U120" s="43"/>
      <c r="V120" s="43"/>
      <c r="W120" s="46" t="e">
        <v>#DIV/0!</v>
      </c>
      <c r="X120" s="16">
        <v>44252</v>
      </c>
      <c r="Y120" s="16">
        <v>44196</v>
      </c>
      <c r="Z120" s="16" t="s">
        <v>1649</v>
      </c>
      <c r="AA120" s="17">
        <v>32218</v>
      </c>
      <c r="AB120" s="17">
        <v>25542</v>
      </c>
      <c r="AC120" s="39">
        <v>0.26137342416412185</v>
      </c>
      <c r="AD120" s="19">
        <v>15.96</v>
      </c>
      <c r="AE120" s="19">
        <v>9.17</v>
      </c>
      <c r="AF120" s="18">
        <v>0.7404580152671757</v>
      </c>
      <c r="AG120" s="17">
        <v>26041</v>
      </c>
      <c r="AH120" s="17">
        <v>69052</v>
      </c>
      <c r="AI120" s="19">
        <v>465.78</v>
      </c>
      <c r="AJ120" s="19">
        <v>324.08999999999997</v>
      </c>
      <c r="AK120" s="18">
        <v>0.43719337221142279</v>
      </c>
      <c r="AL120" s="19">
        <v>250.21</v>
      </c>
      <c r="AM120" s="19">
        <v>532.57000000000005</v>
      </c>
      <c r="AN120" s="22">
        <v>2.3E-3</v>
      </c>
      <c r="AO120" s="19">
        <v>27.56</v>
      </c>
    </row>
    <row r="121" spans="1:42" x14ac:dyDescent="0.35">
      <c r="A121" s="11">
        <v>120</v>
      </c>
      <c r="B121" s="12" t="s">
        <v>898</v>
      </c>
      <c r="C121" s="11" t="s">
        <v>0</v>
      </c>
      <c r="D121" s="11" t="s">
        <v>899</v>
      </c>
      <c r="E121" s="11" t="s">
        <v>66</v>
      </c>
      <c r="F121" s="11" t="s">
        <v>900</v>
      </c>
      <c r="G121" s="13">
        <v>25331</v>
      </c>
      <c r="H121" s="13">
        <v>25739</v>
      </c>
      <c r="I121" s="14">
        <v>43922</v>
      </c>
      <c r="J121" s="15">
        <v>3</v>
      </c>
      <c r="K121" s="34" t="s">
        <v>124</v>
      </c>
      <c r="L121" s="15">
        <v>4.2</v>
      </c>
      <c r="M121" s="15">
        <v>4.8000000000000001E-2</v>
      </c>
      <c r="N121" s="15" t="s">
        <v>1644</v>
      </c>
      <c r="P121" s="19">
        <v>10.3</v>
      </c>
      <c r="Q121" s="17">
        <v>461</v>
      </c>
      <c r="R121" s="26">
        <v>22</v>
      </c>
      <c r="S121" s="13">
        <v>328</v>
      </c>
      <c r="T121" s="43">
        <v>64.727272727272734</v>
      </c>
      <c r="U121" s="43">
        <v>2</v>
      </c>
      <c r="V121" s="43">
        <v>9</v>
      </c>
      <c r="W121" s="46">
        <v>0.18181818181818182</v>
      </c>
      <c r="X121" s="16">
        <v>43920</v>
      </c>
      <c r="Y121" s="16">
        <v>43862</v>
      </c>
      <c r="AA121" s="17">
        <v>25331</v>
      </c>
      <c r="AB121" s="17">
        <v>25739</v>
      </c>
      <c r="AC121" s="39">
        <v>-1.5851431679552431E-2</v>
      </c>
      <c r="AD121" s="19">
        <v>1.81</v>
      </c>
      <c r="AE121" s="19">
        <v>3.56</v>
      </c>
      <c r="AF121" s="18">
        <v>-0.49157303370786515</v>
      </c>
      <c r="AG121" s="17">
        <v>3908</v>
      </c>
      <c r="AH121" s="17">
        <v>21172</v>
      </c>
      <c r="AI121" s="19">
        <v>11.25</v>
      </c>
      <c r="AJ121" s="19">
        <v>16.32</v>
      </c>
      <c r="AK121" s="18">
        <v>-0.31066176470588236</v>
      </c>
      <c r="AL121" s="19">
        <v>4.38</v>
      </c>
      <c r="AM121" s="19">
        <v>22.3</v>
      </c>
    </row>
    <row r="122" spans="1:42" x14ac:dyDescent="0.35">
      <c r="A122" s="11">
        <v>121</v>
      </c>
      <c r="B122" s="12" t="s">
        <v>984</v>
      </c>
      <c r="C122" s="11" t="s">
        <v>13</v>
      </c>
      <c r="D122" s="11" t="s">
        <v>985</v>
      </c>
      <c r="E122" s="11" t="s">
        <v>66</v>
      </c>
      <c r="F122" s="11" t="s">
        <v>986</v>
      </c>
      <c r="G122" s="13">
        <v>25282.3</v>
      </c>
      <c r="H122" s="13">
        <v>22095.4</v>
      </c>
      <c r="I122" s="14">
        <v>44174</v>
      </c>
      <c r="J122" s="15">
        <v>2.7290000000000001</v>
      </c>
      <c r="K122" s="34" t="s">
        <v>121</v>
      </c>
      <c r="L122" s="15">
        <v>12</v>
      </c>
      <c r="M122" s="15">
        <v>2.2000000000000002</v>
      </c>
      <c r="N122" s="15" t="s">
        <v>1644</v>
      </c>
      <c r="P122" s="19">
        <v>12.7</v>
      </c>
      <c r="Q122" s="17">
        <v>1640</v>
      </c>
      <c r="R122" s="26">
        <v>7.7530000000000001</v>
      </c>
      <c r="S122" s="13">
        <v>424.39100000000002</v>
      </c>
      <c r="T122" s="43">
        <v>59.888888888888886</v>
      </c>
      <c r="U122" s="43">
        <v>1</v>
      </c>
      <c r="V122" s="43">
        <v>8</v>
      </c>
      <c r="W122" s="46">
        <v>0.1111111111111111</v>
      </c>
      <c r="X122" s="16">
        <v>44126</v>
      </c>
      <c r="Y122" s="16">
        <v>44074</v>
      </c>
      <c r="AA122" s="17">
        <v>27266.437999999998</v>
      </c>
      <c r="AB122" s="17">
        <v>25282.32</v>
      </c>
      <c r="AC122" s="39">
        <v>7.8478478240920871E-2</v>
      </c>
      <c r="AD122" s="19">
        <v>0.35</v>
      </c>
      <c r="AE122" s="19">
        <v>1.81</v>
      </c>
      <c r="AF122" s="18">
        <v>-0.80662983425414359</v>
      </c>
      <c r="AG122" s="17">
        <v>696</v>
      </c>
      <c r="AH122" s="17">
        <v>14397</v>
      </c>
      <c r="AI122" s="19">
        <v>42.45</v>
      </c>
      <c r="AJ122" s="19">
        <v>40.86</v>
      </c>
      <c r="AK122" s="18">
        <v>3.8913362701909045E-2</v>
      </c>
      <c r="AL122" s="19">
        <v>17.63</v>
      </c>
      <c r="AM122" s="19">
        <v>46.18</v>
      </c>
      <c r="AN122" s="22">
        <v>7.4000000000000003E-3</v>
      </c>
      <c r="AO122" s="19">
        <v>31.5</v>
      </c>
    </row>
    <row r="123" spans="1:42" x14ac:dyDescent="0.35">
      <c r="A123" s="11">
        <v>122</v>
      </c>
      <c r="B123" s="12" t="s">
        <v>1070</v>
      </c>
      <c r="C123" s="11" t="s">
        <v>188</v>
      </c>
      <c r="D123" s="11" t="s">
        <v>1071</v>
      </c>
      <c r="E123" s="11" t="s">
        <v>66</v>
      </c>
      <c r="F123" s="11" t="s">
        <v>1072</v>
      </c>
      <c r="G123" s="13">
        <v>24977</v>
      </c>
      <c r="H123" s="13">
        <v>26259</v>
      </c>
      <c r="I123" s="14">
        <v>43917</v>
      </c>
      <c r="J123" s="15">
        <v>15.369394</v>
      </c>
      <c r="K123" s="34" t="s">
        <v>122</v>
      </c>
      <c r="L123" s="15">
        <v>16000</v>
      </c>
      <c r="M123" s="15">
        <v>1.7299999999999999E-2</v>
      </c>
      <c r="N123" s="15" t="s">
        <v>1644</v>
      </c>
      <c r="P123" s="19">
        <v>43</v>
      </c>
      <c r="Q123" s="17">
        <v>80</v>
      </c>
      <c r="S123" s="13">
        <v>250</v>
      </c>
      <c r="W123" s="46" t="e">
        <v>#DIV/0!</v>
      </c>
      <c r="X123" s="16">
        <v>44244</v>
      </c>
      <c r="Y123" s="16">
        <v>44191</v>
      </c>
      <c r="Z123" s="16" t="s">
        <v>1649</v>
      </c>
      <c r="AA123" s="17">
        <v>26185</v>
      </c>
      <c r="AB123" s="17">
        <v>24977</v>
      </c>
      <c r="AC123" s="39">
        <v>4.836449533570885E-2</v>
      </c>
      <c r="AD123" s="19">
        <v>0.28999999999999998</v>
      </c>
      <c r="AE123" s="19">
        <v>1.58</v>
      </c>
      <c r="AF123" s="18">
        <v>-0.81645569620253167</v>
      </c>
      <c r="AG123" s="17">
        <v>33089</v>
      </c>
      <c r="AH123" s="17">
        <v>99830</v>
      </c>
      <c r="AI123" s="19">
        <v>34.659999999999997</v>
      </c>
      <c r="AJ123" s="19">
        <v>30.46</v>
      </c>
      <c r="AK123" s="18">
        <v>0.13788575180564661</v>
      </c>
      <c r="AL123" s="19">
        <v>19.989999999999998</v>
      </c>
      <c r="AM123" s="19">
        <v>39.22</v>
      </c>
      <c r="AN123" s="22">
        <v>4.2299999999999997E-2</v>
      </c>
      <c r="AO123" s="19">
        <v>133.34</v>
      </c>
    </row>
    <row r="124" spans="1:42" x14ac:dyDescent="0.35">
      <c r="A124" s="11">
        <v>123</v>
      </c>
      <c r="B124" s="12" t="s">
        <v>1561</v>
      </c>
      <c r="C124" s="11" t="s">
        <v>25</v>
      </c>
      <c r="D124" s="11" t="s">
        <v>1562</v>
      </c>
      <c r="E124" s="11" t="s">
        <v>66</v>
      </c>
      <c r="F124" s="11" t="s">
        <v>1563</v>
      </c>
      <c r="G124" s="13">
        <v>24658</v>
      </c>
      <c r="H124" s="13">
        <v>24116</v>
      </c>
      <c r="I124" s="14">
        <v>43916</v>
      </c>
      <c r="J124" s="15">
        <v>3.78</v>
      </c>
      <c r="K124" s="15" t="s">
        <v>123</v>
      </c>
      <c r="L124" s="15">
        <v>14.27</v>
      </c>
      <c r="M124" s="15">
        <v>0.19</v>
      </c>
      <c r="N124" s="15" t="s">
        <v>1645</v>
      </c>
      <c r="O124" s="15" t="s">
        <v>1644</v>
      </c>
      <c r="P124" s="19">
        <v>15.02</v>
      </c>
      <c r="Q124" s="17">
        <v>122</v>
      </c>
      <c r="R124" s="26">
        <v>123.61</v>
      </c>
      <c r="S124" s="13">
        <v>359.35</v>
      </c>
      <c r="T124" s="17">
        <v>62</v>
      </c>
      <c r="U124" s="17">
        <v>3</v>
      </c>
      <c r="V124" s="17">
        <v>8</v>
      </c>
      <c r="W124" s="46">
        <v>0.27272727272727271</v>
      </c>
      <c r="X124" s="16">
        <v>44252</v>
      </c>
      <c r="Y124" s="16">
        <v>44196</v>
      </c>
      <c r="Z124" s="16" t="s">
        <v>1649</v>
      </c>
      <c r="AA124" s="17">
        <v>23868</v>
      </c>
      <c r="AB124" s="17">
        <v>25079</v>
      </c>
      <c r="AC124" s="39">
        <v>-4.8287411778779057E-2</v>
      </c>
      <c r="AD124" s="19">
        <v>1.71</v>
      </c>
      <c r="AE124" s="19">
        <v>5.07</v>
      </c>
      <c r="AF124" s="18">
        <v>-0.66272189349112431</v>
      </c>
      <c r="AG124" s="17">
        <v>19303</v>
      </c>
      <c r="AH124" s="17">
        <v>162388</v>
      </c>
      <c r="AI124" s="19">
        <v>90.62</v>
      </c>
      <c r="AJ124" s="19">
        <v>86.49</v>
      </c>
      <c r="AK124" s="18">
        <v>4.7751185108105096E-2</v>
      </c>
      <c r="AL124" s="19">
        <v>62.13</v>
      </c>
      <c r="AM124" s="19">
        <v>98.88</v>
      </c>
      <c r="AN124" s="22">
        <v>4.36E-2</v>
      </c>
      <c r="AO124" s="19">
        <v>52.48</v>
      </c>
      <c r="AP124" s="1"/>
    </row>
    <row r="125" spans="1:42" x14ac:dyDescent="0.35">
      <c r="A125" s="11">
        <v>124</v>
      </c>
      <c r="B125" s="12" t="s">
        <v>1156</v>
      </c>
      <c r="C125" s="11" t="s">
        <v>278</v>
      </c>
      <c r="D125" s="11" t="s">
        <v>1157</v>
      </c>
      <c r="E125" s="11" t="s">
        <v>66</v>
      </c>
      <c r="F125" s="11" t="s">
        <v>1158</v>
      </c>
      <c r="G125" s="13">
        <v>24578</v>
      </c>
      <c r="H125" s="13">
        <v>21461.3</v>
      </c>
      <c r="I125" s="14">
        <v>43979</v>
      </c>
      <c r="J125" s="15">
        <v>21.24</v>
      </c>
      <c r="K125" s="34" t="s">
        <v>122</v>
      </c>
      <c r="L125" s="15">
        <v>12.299999999999999</v>
      </c>
      <c r="M125" s="15">
        <v>0.51400000000000001</v>
      </c>
      <c r="N125" s="15" t="s">
        <v>1644</v>
      </c>
      <c r="P125" s="19">
        <v>2.3E-2</v>
      </c>
      <c r="Q125" s="17">
        <v>0.41</v>
      </c>
      <c r="R125" s="26">
        <v>58</v>
      </c>
      <c r="S125" s="13">
        <v>7357</v>
      </c>
      <c r="T125" s="43">
        <v>64.090909090909093</v>
      </c>
      <c r="U125" s="43">
        <v>3</v>
      </c>
      <c r="V125" s="43">
        <v>8</v>
      </c>
      <c r="W125" s="46">
        <v>0.27272727272727271</v>
      </c>
      <c r="X125" s="16">
        <v>44235</v>
      </c>
      <c r="Y125" s="16">
        <v>44196</v>
      </c>
      <c r="Z125" s="16" t="s">
        <v>1649</v>
      </c>
      <c r="AA125" s="17">
        <v>315360</v>
      </c>
      <c r="AB125" s="17">
        <v>24578</v>
      </c>
      <c r="AC125" s="39">
        <v>11.830987061599805</v>
      </c>
      <c r="AD125" s="19">
        <v>0.64</v>
      </c>
      <c r="AE125" s="19">
        <v>-0.98</v>
      </c>
      <c r="AF125" s="18">
        <v>-1.653061224489796</v>
      </c>
      <c r="AG125" s="17">
        <v>207</v>
      </c>
      <c r="AH125" s="17">
        <v>52148</v>
      </c>
      <c r="AI125" s="19">
        <v>705.67</v>
      </c>
      <c r="AJ125" s="19">
        <v>83.67</v>
      </c>
      <c r="AK125" s="18">
        <v>7.4339667742321023</v>
      </c>
      <c r="AL125" s="19">
        <v>70.099999999999994</v>
      </c>
      <c r="AM125" s="19">
        <v>900.4</v>
      </c>
      <c r="AO125" s="19">
        <v>879.69</v>
      </c>
    </row>
    <row r="126" spans="1:42" x14ac:dyDescent="0.35">
      <c r="A126" s="11">
        <v>125</v>
      </c>
      <c r="B126" s="12" t="s">
        <v>1241</v>
      </c>
      <c r="C126" s="11" t="s">
        <v>140</v>
      </c>
      <c r="D126" s="11" t="s">
        <v>1242</v>
      </c>
      <c r="E126" s="11" t="s">
        <v>66</v>
      </c>
      <c r="F126" s="11" t="s">
        <v>1243</v>
      </c>
      <c r="G126" s="13">
        <v>24508.2</v>
      </c>
      <c r="H126" s="13">
        <v>27186.1</v>
      </c>
      <c r="I126" s="14">
        <v>43938</v>
      </c>
      <c r="J126" s="15">
        <v>3.87</v>
      </c>
      <c r="K126" s="34" t="s">
        <v>123</v>
      </c>
      <c r="L126" s="15">
        <v>5.3</v>
      </c>
      <c r="M126" s="15">
        <v>0.48</v>
      </c>
      <c r="N126" s="15" t="s">
        <v>1644</v>
      </c>
      <c r="P126" s="19">
        <v>10.15</v>
      </c>
      <c r="Q126" s="17">
        <v>63</v>
      </c>
      <c r="R126" s="26">
        <v>160.69999999999999</v>
      </c>
      <c r="S126" s="13">
        <v>346</v>
      </c>
      <c r="T126" s="43">
        <v>63</v>
      </c>
      <c r="U126" s="43">
        <v>4</v>
      </c>
      <c r="V126" s="43">
        <v>8</v>
      </c>
      <c r="W126" s="46">
        <v>0.33333333333333331</v>
      </c>
      <c r="X126" s="16">
        <v>44245</v>
      </c>
      <c r="Y126" s="16">
        <v>44196</v>
      </c>
      <c r="Z126" s="16" t="s">
        <v>1649</v>
      </c>
      <c r="AA126" s="17">
        <v>15116</v>
      </c>
      <c r="AB126" s="17">
        <v>24508</v>
      </c>
      <c r="AC126" s="39">
        <v>-0.38322180512485721</v>
      </c>
      <c r="AD126" s="19">
        <v>-11.64</v>
      </c>
      <c r="AE126" s="19">
        <v>2.64</v>
      </c>
      <c r="AF126" s="18">
        <v>-5.4090909090909092</v>
      </c>
      <c r="AH126" s="17">
        <v>10500</v>
      </c>
      <c r="AI126" s="19">
        <v>7.1</v>
      </c>
      <c r="AJ126" s="19">
        <v>31.03</v>
      </c>
      <c r="AK126" s="18">
        <v>-0.7711891717692555</v>
      </c>
      <c r="AL126" s="19">
        <v>4.0599999999999996</v>
      </c>
      <c r="AM126" s="19">
        <v>17.45</v>
      </c>
    </row>
    <row r="127" spans="1:42" x14ac:dyDescent="0.35">
      <c r="A127" s="11">
        <v>126</v>
      </c>
      <c r="B127" s="12" t="s">
        <v>1321</v>
      </c>
      <c r="C127" s="11" t="s">
        <v>13</v>
      </c>
      <c r="D127" s="11" t="s">
        <v>1322</v>
      </c>
      <c r="E127" s="11" t="s">
        <v>66</v>
      </c>
      <c r="F127" s="11" t="s">
        <v>1323</v>
      </c>
      <c r="G127" s="13">
        <v>24273</v>
      </c>
      <c r="H127" s="13">
        <v>22732</v>
      </c>
      <c r="I127" s="14">
        <v>44217</v>
      </c>
      <c r="J127" s="15">
        <v>8</v>
      </c>
      <c r="K127" s="34" t="s">
        <v>122</v>
      </c>
      <c r="L127" s="15">
        <v>11.5</v>
      </c>
      <c r="M127" s="15">
        <v>7.0000000000000001E-3</v>
      </c>
      <c r="N127" s="15" t="s">
        <v>1644</v>
      </c>
      <c r="P127" s="19">
        <v>25.9</v>
      </c>
      <c r="Q127" s="17">
        <v>270</v>
      </c>
      <c r="R127" s="26">
        <v>96.024000000000001</v>
      </c>
      <c r="S127" s="13">
        <v>518.52800000000002</v>
      </c>
      <c r="T127" s="43">
        <v>60</v>
      </c>
      <c r="U127" s="43">
        <v>6</v>
      </c>
      <c r="V127" s="43">
        <v>13</v>
      </c>
      <c r="W127" s="46">
        <v>0.31578947368421051</v>
      </c>
      <c r="X127" s="16">
        <v>44139</v>
      </c>
      <c r="Y127" s="16">
        <v>44101</v>
      </c>
      <c r="AA127" s="17">
        <v>23531</v>
      </c>
      <c r="AB127" s="17">
        <v>24273</v>
      </c>
      <c r="AC127" s="39">
        <v>-3.0568944918221892E-2</v>
      </c>
      <c r="AD127" s="19">
        <v>2.12</v>
      </c>
      <c r="AE127" s="19">
        <v>0.8</v>
      </c>
      <c r="AF127" s="18">
        <v>1.65</v>
      </c>
      <c r="AG127" s="17">
        <v>6358</v>
      </c>
      <c r="AH127" s="17">
        <v>37479</v>
      </c>
      <c r="AI127" s="19">
        <v>151.62</v>
      </c>
      <c r="AJ127" s="19">
        <v>85.62</v>
      </c>
      <c r="AK127" s="18">
        <v>0.77084793272599861</v>
      </c>
      <c r="AL127" s="19">
        <v>58</v>
      </c>
      <c r="AM127" s="19">
        <v>167.94</v>
      </c>
      <c r="AN127" s="22">
        <v>0.02</v>
      </c>
      <c r="AO127" s="19">
        <v>21.06</v>
      </c>
    </row>
    <row r="128" spans="1:42" x14ac:dyDescent="0.35">
      <c r="A128" s="11">
        <v>127</v>
      </c>
      <c r="B128" s="12" t="s">
        <v>36</v>
      </c>
      <c r="C128" s="11" t="s">
        <v>16</v>
      </c>
      <c r="D128" s="11" t="s">
        <v>37</v>
      </c>
      <c r="E128" s="11" t="s">
        <v>66</v>
      </c>
      <c r="F128" s="11" t="s">
        <v>73</v>
      </c>
      <c r="G128" s="13">
        <v>24087.8</v>
      </c>
      <c r="H128" s="13">
        <v>17282.7</v>
      </c>
      <c r="I128" s="23"/>
      <c r="J128" s="19"/>
      <c r="K128" s="35"/>
      <c r="L128" s="19"/>
      <c r="M128" s="19"/>
      <c r="N128" s="15" t="s">
        <v>1644</v>
      </c>
      <c r="R128" s="25"/>
      <c r="S128" s="17"/>
      <c r="T128" s="17">
        <v>55.7</v>
      </c>
      <c r="U128" s="17">
        <v>3</v>
      </c>
      <c r="V128" s="17">
        <v>4</v>
      </c>
      <c r="W128" s="46">
        <v>0.42857142857142855</v>
      </c>
      <c r="X128" s="16">
        <v>43983</v>
      </c>
      <c r="Y128" s="16">
        <v>43921</v>
      </c>
      <c r="AA128" s="17">
        <v>7584</v>
      </c>
      <c r="AB128" s="17">
        <v>8689</v>
      </c>
      <c r="AC128" s="39">
        <v>-0.12717228679940154</v>
      </c>
      <c r="AD128" s="19">
        <v>-4.59</v>
      </c>
      <c r="AE128" s="19">
        <v>2.0099999999999998</v>
      </c>
      <c r="AF128" s="18">
        <v>-3.283582089552239</v>
      </c>
      <c r="AG128" s="17">
        <v>993.58699999999999</v>
      </c>
      <c r="AH128" s="17">
        <v>6498.7359999999999</v>
      </c>
      <c r="AI128" s="19">
        <v>2.4</v>
      </c>
      <c r="AJ128" s="19">
        <v>9.7029999999999994</v>
      </c>
      <c r="AK128" s="18">
        <v>-0.75265381840667833</v>
      </c>
      <c r="AL128" s="19">
        <v>1.1499999999999999</v>
      </c>
      <c r="AM128" s="19">
        <v>7.44</v>
      </c>
    </row>
    <row r="129" spans="1:42" x14ac:dyDescent="0.35">
      <c r="A129" s="11">
        <v>128</v>
      </c>
      <c r="B129" s="12" t="s">
        <v>1404</v>
      </c>
      <c r="C129" s="11" t="s">
        <v>334</v>
      </c>
      <c r="D129" s="11" t="s">
        <v>1405</v>
      </c>
      <c r="E129" s="11" t="s">
        <v>66</v>
      </c>
      <c r="F129" s="11" t="s">
        <v>1406</v>
      </c>
      <c r="G129" s="13">
        <v>23894.1</v>
      </c>
      <c r="H129" s="13">
        <v>21340.1</v>
      </c>
      <c r="I129" s="14">
        <v>43922</v>
      </c>
      <c r="J129" s="15">
        <v>9.1199999999999992</v>
      </c>
      <c r="K129" s="34" t="s">
        <v>124</v>
      </c>
      <c r="L129" s="15">
        <v>16.399999999999999</v>
      </c>
      <c r="M129" s="15">
        <v>1.9</v>
      </c>
      <c r="N129" s="15" t="s">
        <v>1644</v>
      </c>
      <c r="O129" s="15" t="s">
        <v>1645</v>
      </c>
      <c r="P129" s="19">
        <v>13.4</v>
      </c>
      <c r="Q129" s="17">
        <v>220</v>
      </c>
      <c r="R129" s="26">
        <v>61.12</v>
      </c>
      <c r="S129" s="13">
        <v>324.98</v>
      </c>
      <c r="T129" s="43">
        <v>66</v>
      </c>
      <c r="U129" s="43">
        <v>2</v>
      </c>
      <c r="V129" s="43">
        <v>7</v>
      </c>
      <c r="W129" s="46">
        <v>0.22222222222222221</v>
      </c>
      <c r="X129" s="16">
        <v>44251</v>
      </c>
      <c r="Y129" s="16">
        <v>44196</v>
      </c>
      <c r="Z129" s="16" t="s">
        <v>1649</v>
      </c>
      <c r="AA129" s="17">
        <v>23826</v>
      </c>
      <c r="AB129" s="17">
        <v>23894</v>
      </c>
      <c r="AC129" s="39">
        <v>-2.8459027370888088E-3</v>
      </c>
      <c r="AD129" s="19">
        <v>2.2200000000000002</v>
      </c>
      <c r="AE129" s="19">
        <v>3.77</v>
      </c>
      <c r="AF129" s="18">
        <v>-0.4111405835543766</v>
      </c>
      <c r="AG129" s="17">
        <v>3821</v>
      </c>
      <c r="AH129" s="17">
        <v>18039</v>
      </c>
      <c r="AI129" s="19">
        <v>62.72</v>
      </c>
      <c r="AJ129" s="19">
        <v>61.29</v>
      </c>
      <c r="AK129" s="18">
        <v>2.3331701745798659E-2</v>
      </c>
      <c r="AL129" s="19">
        <v>29.17</v>
      </c>
      <c r="AM129" s="19">
        <v>82.05</v>
      </c>
      <c r="AO129" s="19">
        <v>34.549999999999997</v>
      </c>
    </row>
    <row r="130" spans="1:42" x14ac:dyDescent="0.35">
      <c r="A130" s="11">
        <v>129</v>
      </c>
      <c r="B130" s="12" t="s">
        <v>166</v>
      </c>
      <c r="C130" s="11" t="s">
        <v>167</v>
      </c>
      <c r="D130" s="11" t="s">
        <v>168</v>
      </c>
      <c r="E130" s="11" t="s">
        <v>66</v>
      </c>
      <c r="F130" s="11" t="s">
        <v>169</v>
      </c>
      <c r="G130" s="13">
        <v>23838</v>
      </c>
      <c r="I130" s="14">
        <v>43916</v>
      </c>
      <c r="J130" s="15">
        <v>7.1</v>
      </c>
      <c r="K130" s="34" t="s">
        <v>124</v>
      </c>
      <c r="L130" s="15">
        <v>27.5</v>
      </c>
      <c r="M130" s="15">
        <v>0</v>
      </c>
      <c r="N130" s="15" t="s">
        <v>1644</v>
      </c>
      <c r="P130" s="19">
        <v>9</v>
      </c>
      <c r="Q130" s="17">
        <v>188</v>
      </c>
      <c r="R130" s="26">
        <v>79.242000000000004</v>
      </c>
      <c r="S130" s="13">
        <v>309.02699999999999</v>
      </c>
      <c r="T130" s="17">
        <v>60.9</v>
      </c>
      <c r="U130" s="17">
        <v>4</v>
      </c>
      <c r="V130" s="17">
        <v>8</v>
      </c>
      <c r="W130" s="46">
        <v>0.33333333333333331</v>
      </c>
      <c r="X130" s="16">
        <v>44252</v>
      </c>
      <c r="Y130" s="16">
        <v>44196</v>
      </c>
      <c r="Z130" s="16" t="s">
        <v>1649</v>
      </c>
      <c r="AA130" s="17">
        <v>20705</v>
      </c>
      <c r="AB130" s="17">
        <v>23823</v>
      </c>
      <c r="AC130" s="39">
        <v>-0.13088192083280864</v>
      </c>
      <c r="AD130" s="19">
        <v>-14.73</v>
      </c>
      <c r="AE130" s="19">
        <v>0.23</v>
      </c>
      <c r="AF130" s="18">
        <v>-65.043478260869563</v>
      </c>
      <c r="AG130" s="17">
        <v>5977</v>
      </c>
      <c r="AH130" s="17">
        <v>38007</v>
      </c>
      <c r="AI130" s="19">
        <v>21.04</v>
      </c>
      <c r="AJ130" s="19">
        <v>24.47</v>
      </c>
      <c r="AK130" s="18">
        <v>-0.14017163874131588</v>
      </c>
      <c r="AL130" s="19">
        <v>9.1199999999999992</v>
      </c>
      <c r="AM130" s="19">
        <v>25.64</v>
      </c>
      <c r="AN130" s="22">
        <v>0.03</v>
      </c>
    </row>
    <row r="131" spans="1:42" x14ac:dyDescent="0.35">
      <c r="A131" s="11">
        <v>130</v>
      </c>
      <c r="B131" s="12" t="s">
        <v>270</v>
      </c>
      <c r="C131" s="11" t="s">
        <v>271</v>
      </c>
      <c r="D131" s="11" t="s">
        <v>272</v>
      </c>
      <c r="E131" s="11" t="s">
        <v>66</v>
      </c>
      <c r="F131" s="11" t="s">
        <v>273</v>
      </c>
      <c r="G131" s="13">
        <v>23757.3</v>
      </c>
      <c r="H131" s="13">
        <v>20053.8</v>
      </c>
      <c r="I131" s="14">
        <v>44237</v>
      </c>
      <c r="J131" s="15">
        <v>1.1200000000000001</v>
      </c>
      <c r="K131" s="34" t="s">
        <v>124</v>
      </c>
      <c r="L131" s="15">
        <v>11.1</v>
      </c>
      <c r="M131" s="15">
        <v>2.17</v>
      </c>
      <c r="N131" s="15" t="s">
        <v>1644</v>
      </c>
      <c r="P131" s="19">
        <v>6.2</v>
      </c>
      <c r="Q131" s="17">
        <v>788</v>
      </c>
      <c r="R131" s="26">
        <v>6.93</v>
      </c>
      <c r="S131" s="13">
        <v>338.04</v>
      </c>
      <c r="W131" s="46" t="e">
        <v>#DIV/0!</v>
      </c>
      <c r="X131" s="16">
        <v>44224</v>
      </c>
      <c r="Y131" s="16">
        <v>44165</v>
      </c>
      <c r="AA131" s="17">
        <v>24676</v>
      </c>
      <c r="AB131" s="17">
        <v>23757</v>
      </c>
      <c r="AC131" s="39">
        <v>3.8683335437976175E-2</v>
      </c>
      <c r="AD131" s="19">
        <v>10.210000000000001</v>
      </c>
      <c r="AE131" s="19">
        <v>9.74</v>
      </c>
      <c r="AF131" s="18">
        <v>4.8254620123203348E-2</v>
      </c>
      <c r="AG131" s="17">
        <v>2259.94</v>
      </c>
      <c r="AH131" s="17">
        <v>13468.59</v>
      </c>
      <c r="AI131" s="19">
        <v>81.260000000000005</v>
      </c>
      <c r="AJ131" s="19">
        <v>52.19</v>
      </c>
      <c r="AK131" s="18">
        <v>0.55700325732899036</v>
      </c>
      <c r="AL131" s="19">
        <v>21.21</v>
      </c>
      <c r="AM131" s="19">
        <v>95.7</v>
      </c>
      <c r="AN131" s="22">
        <v>8.6E-3</v>
      </c>
      <c r="AO131" s="19">
        <v>9.23</v>
      </c>
    </row>
    <row r="132" spans="1:42" x14ac:dyDescent="0.35">
      <c r="A132" s="11">
        <v>131</v>
      </c>
      <c r="B132" s="12" t="s">
        <v>359</v>
      </c>
      <c r="C132" s="11" t="s">
        <v>155</v>
      </c>
      <c r="D132" s="11" t="s">
        <v>360</v>
      </c>
      <c r="E132" s="11" t="s">
        <v>66</v>
      </c>
      <c r="F132" s="11" t="s">
        <v>361</v>
      </c>
      <c r="G132" s="13">
        <v>23610.799999999999</v>
      </c>
      <c r="H132" s="13">
        <v>22823.3</v>
      </c>
      <c r="I132" s="14">
        <v>43945</v>
      </c>
      <c r="J132" s="15">
        <v>3.2</v>
      </c>
      <c r="K132" s="34" t="s">
        <v>124</v>
      </c>
      <c r="L132" s="15">
        <v>3.34</v>
      </c>
      <c r="M132" s="15">
        <v>0</v>
      </c>
      <c r="N132" s="15" t="s">
        <v>1644</v>
      </c>
      <c r="P132" s="19">
        <v>10.6</v>
      </c>
      <c r="Q132" s="17">
        <v>690</v>
      </c>
      <c r="R132" s="26">
        <v>15.37</v>
      </c>
      <c r="S132" s="13">
        <v>335.8</v>
      </c>
      <c r="W132" s="46" t="e">
        <v>#DIV/0!</v>
      </c>
      <c r="X132" s="16">
        <v>43910</v>
      </c>
      <c r="Y132" s="16">
        <v>43862</v>
      </c>
      <c r="AA132" s="17">
        <v>23610.799999999999</v>
      </c>
      <c r="AB132" s="17">
        <v>22823.3</v>
      </c>
      <c r="AC132" s="39">
        <v>3.4504212800077115E-2</v>
      </c>
      <c r="AD132" s="19">
        <v>3.47</v>
      </c>
      <c r="AE132" s="19">
        <v>-6.69</v>
      </c>
      <c r="AF132" s="18">
        <v>-1.5186846038863975</v>
      </c>
      <c r="AG132" s="17">
        <v>1983.3</v>
      </c>
      <c r="AH132" s="17">
        <v>19574</v>
      </c>
      <c r="AI132" s="19">
        <v>108.04</v>
      </c>
      <c r="AJ132" s="19">
        <v>94.05</v>
      </c>
      <c r="AK132" s="18">
        <v>0.14875066454013833</v>
      </c>
      <c r="AL132" s="19">
        <v>60.2</v>
      </c>
      <c r="AM132" s="19">
        <v>115.45</v>
      </c>
      <c r="AO132" s="19">
        <v>19.13</v>
      </c>
      <c r="AP132" s="37" t="s">
        <v>362</v>
      </c>
    </row>
    <row r="133" spans="1:42" x14ac:dyDescent="0.35">
      <c r="A133" s="11">
        <v>132</v>
      </c>
      <c r="B133" s="12" t="s">
        <v>453</v>
      </c>
      <c r="C133" s="11" t="s">
        <v>7</v>
      </c>
      <c r="D133" s="11" t="s">
        <v>454</v>
      </c>
      <c r="E133" s="11" t="s">
        <v>66</v>
      </c>
      <c r="F133" s="11" t="s">
        <v>455</v>
      </c>
      <c r="G133" s="13">
        <v>23571</v>
      </c>
      <c r="H133" s="13">
        <v>23771</v>
      </c>
      <c r="I133" s="14">
        <v>43920</v>
      </c>
      <c r="J133" s="15">
        <v>4.4000000000000004</v>
      </c>
      <c r="K133" s="34" t="s">
        <v>122</v>
      </c>
      <c r="L133" s="15">
        <v>11.7</v>
      </c>
      <c r="M133" s="15">
        <v>0.3</v>
      </c>
      <c r="N133" s="15" t="s">
        <v>1644</v>
      </c>
      <c r="P133" s="19">
        <v>25.12</v>
      </c>
      <c r="Q133" s="17">
        <v>341.8</v>
      </c>
      <c r="R133" s="26">
        <v>73.48</v>
      </c>
      <c r="S133" s="13">
        <v>393.774</v>
      </c>
      <c r="T133" s="43">
        <v>63.090909090909093</v>
      </c>
      <c r="U133" s="43">
        <v>4</v>
      </c>
      <c r="V133" s="43">
        <v>7</v>
      </c>
      <c r="W133" s="46">
        <v>0.36363636363636365</v>
      </c>
      <c r="X133" s="16">
        <v>44237</v>
      </c>
      <c r="Y133" s="16">
        <v>44196</v>
      </c>
      <c r="Z133" s="16" t="s">
        <v>1649</v>
      </c>
      <c r="AA133" s="17">
        <v>19811</v>
      </c>
      <c r="AB133" s="17">
        <v>23571</v>
      </c>
      <c r="AC133" s="39">
        <v>-0.15951805184336684</v>
      </c>
      <c r="AD133" s="19">
        <v>12.01</v>
      </c>
      <c r="AE133" s="19">
        <v>14.48</v>
      </c>
      <c r="AF133" s="18">
        <v>-0.17058011049723762</v>
      </c>
      <c r="AG133" s="17">
        <v>1293</v>
      </c>
      <c r="AH133" s="17">
        <v>11897</v>
      </c>
      <c r="AI133" s="19">
        <v>225.83</v>
      </c>
      <c r="AJ133" s="19">
        <v>173.05</v>
      </c>
      <c r="AK133" s="18">
        <v>0.3049985553308292</v>
      </c>
      <c r="AL133" s="19">
        <v>266.92</v>
      </c>
      <c r="AM133" s="19">
        <v>273.3</v>
      </c>
      <c r="AN133" s="22">
        <v>2.0299999999999999E-2</v>
      </c>
      <c r="AO133" s="19">
        <v>22.38</v>
      </c>
    </row>
    <row r="134" spans="1:42" x14ac:dyDescent="0.35">
      <c r="A134" s="11">
        <v>133</v>
      </c>
      <c r="B134" s="12" t="s">
        <v>1490</v>
      </c>
      <c r="C134" s="11" t="s">
        <v>460</v>
      </c>
      <c r="D134" s="11" t="s">
        <v>1491</v>
      </c>
      <c r="E134" s="11" t="s">
        <v>66</v>
      </c>
      <c r="F134" s="11" t="s">
        <v>1492</v>
      </c>
      <c r="G134" s="13">
        <v>23481.1</v>
      </c>
      <c r="H134" s="13">
        <v>10226.700000000001</v>
      </c>
      <c r="I134" s="14">
        <v>44160</v>
      </c>
      <c r="J134" s="15">
        <v>2.2200000000000002</v>
      </c>
      <c r="K134" s="15" t="s">
        <v>124</v>
      </c>
      <c r="L134" s="15">
        <v>5.0999999999999996</v>
      </c>
      <c r="M134" s="15">
        <v>1.62</v>
      </c>
      <c r="N134" s="15" t="s">
        <v>1644</v>
      </c>
      <c r="P134" s="19">
        <v>8.8000000000000007</v>
      </c>
      <c r="Q134" s="17">
        <v>164</v>
      </c>
      <c r="R134" s="26">
        <v>54.039000000000001</v>
      </c>
      <c r="S134" s="13">
        <v>325.233</v>
      </c>
      <c r="T134" s="43">
        <v>65</v>
      </c>
      <c r="U134" s="43">
        <v>3</v>
      </c>
      <c r="V134" s="43">
        <v>9</v>
      </c>
      <c r="W134" s="46">
        <v>0.25</v>
      </c>
      <c r="X134" s="16">
        <v>44103</v>
      </c>
      <c r="Y134" s="16">
        <v>44044</v>
      </c>
      <c r="AA134" s="17">
        <v>26557</v>
      </c>
      <c r="AB134" s="17">
        <v>22343</v>
      </c>
      <c r="AC134" s="39">
        <v>0.18860493219352817</v>
      </c>
      <c r="AD134" s="19">
        <v>-5.0999999999999996</v>
      </c>
      <c r="AE134" s="19">
        <v>-5.56</v>
      </c>
      <c r="AF134" s="18">
        <v>-8.2733812949640287E-2</v>
      </c>
      <c r="AG134" s="17">
        <v>19.606999999999999</v>
      </c>
      <c r="AH134" s="17">
        <v>7586.9719999999998</v>
      </c>
      <c r="AI134" s="19">
        <v>15.97</v>
      </c>
      <c r="AJ134" s="19">
        <v>8.76</v>
      </c>
      <c r="AK134" s="18">
        <v>0.82305936073059371</v>
      </c>
      <c r="AL134" s="19">
        <v>5.0599999999999996</v>
      </c>
      <c r="AM134" s="19">
        <v>32.96</v>
      </c>
      <c r="AO134" s="19">
        <v>15.76</v>
      </c>
      <c r="AP134" s="1" t="s">
        <v>1493</v>
      </c>
    </row>
    <row r="135" spans="1:42" x14ac:dyDescent="0.35">
      <c r="A135" s="11">
        <v>134</v>
      </c>
      <c r="B135" s="12" t="s">
        <v>541</v>
      </c>
      <c r="C135" s="11" t="s">
        <v>13</v>
      </c>
      <c r="D135" s="11" t="s">
        <v>542</v>
      </c>
      <c r="E135" s="11" t="s">
        <v>66</v>
      </c>
      <c r="F135" s="11" t="s">
        <v>543</v>
      </c>
      <c r="G135" s="13">
        <v>23406</v>
      </c>
      <c r="H135" s="13">
        <v>30391</v>
      </c>
      <c r="I135" s="14">
        <v>44166</v>
      </c>
      <c r="J135" s="15">
        <v>5.6</v>
      </c>
      <c r="K135" s="34" t="s">
        <v>122</v>
      </c>
      <c r="L135" s="15">
        <v>8</v>
      </c>
      <c r="M135" s="15">
        <v>2.2000000000000002</v>
      </c>
      <c r="N135" s="15" t="s">
        <v>1644</v>
      </c>
      <c r="P135" s="19">
        <v>20</v>
      </c>
      <c r="Q135" s="17">
        <v>292</v>
      </c>
      <c r="R135" s="26">
        <v>69</v>
      </c>
      <c r="S135" s="13">
        <v>555</v>
      </c>
      <c r="T135" s="17">
        <v>54.777777777777779</v>
      </c>
      <c r="U135" s="17">
        <v>2</v>
      </c>
      <c r="V135" s="17">
        <v>7</v>
      </c>
      <c r="W135" s="46">
        <v>0.22222222222222221</v>
      </c>
      <c r="X135" s="16">
        <v>44123</v>
      </c>
      <c r="Y135" s="16">
        <v>44077</v>
      </c>
      <c r="AA135" s="17">
        <v>21435</v>
      </c>
      <c r="AB135" s="17">
        <v>23406</v>
      </c>
      <c r="AC135" s="39">
        <v>-8.4209177134068183E-2</v>
      </c>
      <c r="AD135" s="19">
        <v>2.37</v>
      </c>
      <c r="AE135" s="19">
        <v>5.51</v>
      </c>
      <c r="AF135" s="18">
        <v>-0.56987295825771322</v>
      </c>
      <c r="AG135" s="17">
        <v>1228</v>
      </c>
      <c r="AH135" s="17">
        <v>53678</v>
      </c>
      <c r="AI135" s="19">
        <v>75.180000000000007</v>
      </c>
      <c r="AJ135" s="19">
        <v>53.78</v>
      </c>
      <c r="AK135" s="18">
        <v>0.39791744142804025</v>
      </c>
      <c r="AL135" s="19">
        <v>31.13</v>
      </c>
      <c r="AM135" s="19">
        <v>95.75</v>
      </c>
      <c r="AO135" s="19">
        <v>32.08</v>
      </c>
      <c r="AP135" s="37" t="s">
        <v>544</v>
      </c>
    </row>
    <row r="136" spans="1:42" x14ac:dyDescent="0.35">
      <c r="A136" s="11">
        <v>135</v>
      </c>
      <c r="B136" s="12" t="s">
        <v>631</v>
      </c>
      <c r="C136" s="11" t="s">
        <v>9</v>
      </c>
      <c r="D136" s="11" t="s">
        <v>632</v>
      </c>
      <c r="E136" s="11" t="s">
        <v>66</v>
      </c>
      <c r="F136" s="11" t="s">
        <v>633</v>
      </c>
      <c r="G136" s="13">
        <v>23362</v>
      </c>
      <c r="H136" s="13">
        <v>23747</v>
      </c>
      <c r="I136" s="14">
        <v>43928</v>
      </c>
      <c r="J136" s="15">
        <v>6.7</v>
      </c>
      <c r="K136" s="34" t="s">
        <v>121</v>
      </c>
      <c r="L136" s="15">
        <v>8.5</v>
      </c>
      <c r="M136" s="15">
        <v>0.05</v>
      </c>
      <c r="N136" s="15" t="s">
        <v>1644</v>
      </c>
      <c r="P136" s="19">
        <v>19.61</v>
      </c>
      <c r="Q136" s="17">
        <v>150</v>
      </c>
      <c r="R136" s="26">
        <v>130.904</v>
      </c>
      <c r="S136" s="13">
        <v>396.53</v>
      </c>
      <c r="T136" s="43">
        <v>67.117647058823536</v>
      </c>
      <c r="U136" s="43">
        <v>6</v>
      </c>
      <c r="V136" s="43">
        <v>11</v>
      </c>
      <c r="W136" s="46">
        <v>0.35294117647058826</v>
      </c>
      <c r="X136" s="16">
        <v>44233</v>
      </c>
      <c r="Y136" s="16">
        <v>44196</v>
      </c>
      <c r="Z136" s="16" t="s">
        <v>1649</v>
      </c>
      <c r="AA136" s="17">
        <v>25424</v>
      </c>
      <c r="AB136" s="17">
        <v>23362</v>
      </c>
      <c r="AC136" s="39">
        <v>8.8262991182261788E-2</v>
      </c>
      <c r="AD136" s="19">
        <v>12.31</v>
      </c>
      <c r="AE136" s="19">
        <v>12.88</v>
      </c>
      <c r="AF136" s="18">
        <v>-4.4254658385093189E-2</v>
      </c>
      <c r="AG136" s="17">
        <v>14689</v>
      </c>
      <c r="AH136" s="17">
        <v>62948</v>
      </c>
      <c r="AI136" s="19">
        <v>228.22</v>
      </c>
      <c r="AJ136" s="19">
        <v>232.85</v>
      </c>
      <c r="AK136" s="18">
        <v>-1.9884045522868779E-2</v>
      </c>
      <c r="AL136" s="19">
        <v>177.05</v>
      </c>
      <c r="AM136" s="19">
        <v>276.69</v>
      </c>
      <c r="AN136" s="22">
        <v>3.09E-2</v>
      </c>
      <c r="AO136" s="19">
        <v>18.510000000000002</v>
      </c>
    </row>
    <row r="137" spans="1:42" x14ac:dyDescent="0.35">
      <c r="A137" s="11">
        <v>136</v>
      </c>
      <c r="B137" s="12" t="s">
        <v>719</v>
      </c>
      <c r="C137" s="11" t="s">
        <v>211</v>
      </c>
      <c r="D137" s="11" t="s">
        <v>720</v>
      </c>
      <c r="E137" s="11" t="s">
        <v>66</v>
      </c>
      <c r="F137" s="11" t="s">
        <v>721</v>
      </c>
      <c r="G137" s="13">
        <v>23179.4</v>
      </c>
      <c r="H137" s="13">
        <v>22785.1</v>
      </c>
      <c r="I137" s="14">
        <v>43909</v>
      </c>
      <c r="J137" s="15">
        <v>1.46</v>
      </c>
      <c r="K137" s="34" t="s">
        <v>123</v>
      </c>
      <c r="L137" s="15">
        <v>3.4</v>
      </c>
      <c r="M137" s="15">
        <v>0.44600000000000001</v>
      </c>
      <c r="N137" s="15" t="s">
        <v>1644</v>
      </c>
      <c r="P137" s="19">
        <v>6.9</v>
      </c>
      <c r="Q137" s="17">
        <v>155</v>
      </c>
      <c r="R137" s="26">
        <v>44.53</v>
      </c>
      <c r="S137" s="13">
        <v>359.3</v>
      </c>
      <c r="T137" s="17">
        <v>57.333333333333336</v>
      </c>
      <c r="U137" s="17">
        <v>3</v>
      </c>
      <c r="V137" s="17">
        <v>6</v>
      </c>
      <c r="W137" s="46">
        <v>0.33333333333333331</v>
      </c>
      <c r="X137" s="16">
        <v>44246</v>
      </c>
      <c r="Y137" s="16">
        <v>44196</v>
      </c>
      <c r="Z137" s="16" t="s">
        <v>1649</v>
      </c>
      <c r="AA137" s="17">
        <v>20443</v>
      </c>
      <c r="AB137" s="17">
        <v>23179</v>
      </c>
      <c r="AC137" s="39">
        <v>-0.1180378791147159</v>
      </c>
      <c r="AD137" s="19">
        <v>6.74</v>
      </c>
      <c r="AE137" s="19">
        <v>5.28</v>
      </c>
      <c r="AF137" s="18">
        <v>0.27651515151515149</v>
      </c>
      <c r="AG137" s="17">
        <v>1928.4</v>
      </c>
      <c r="AH137" s="17">
        <v>13247</v>
      </c>
      <c r="AI137" s="19">
        <v>59.01</v>
      </c>
      <c r="AJ137" s="19">
        <v>49.12</v>
      </c>
      <c r="AK137" s="18">
        <v>0.20134364820846909</v>
      </c>
      <c r="AL137" s="19">
        <v>19.989999999999998</v>
      </c>
      <c r="AM137" s="19">
        <v>81.900000000000006</v>
      </c>
      <c r="AN137" s="22">
        <v>2.2100000000000002E-2</v>
      </c>
      <c r="AO137" s="19">
        <v>11.87</v>
      </c>
    </row>
    <row r="138" spans="1:42" x14ac:dyDescent="0.35">
      <c r="A138" s="11">
        <v>137</v>
      </c>
      <c r="B138" s="12" t="s">
        <v>811</v>
      </c>
      <c r="C138" s="11" t="s">
        <v>31</v>
      </c>
      <c r="D138" s="11" t="s">
        <v>812</v>
      </c>
      <c r="E138" s="11" t="s">
        <v>66</v>
      </c>
      <c r="F138" s="11" t="s">
        <v>813</v>
      </c>
      <c r="G138" s="13">
        <v>22977</v>
      </c>
      <c r="H138" s="13">
        <v>20609</v>
      </c>
      <c r="I138" s="14">
        <v>44168</v>
      </c>
      <c r="J138" s="15">
        <v>13</v>
      </c>
      <c r="K138" s="34" t="s">
        <v>124</v>
      </c>
      <c r="L138" s="15">
        <v>11.3</v>
      </c>
      <c r="M138" s="15">
        <v>0.4</v>
      </c>
      <c r="N138" s="15" t="s">
        <v>1644</v>
      </c>
      <c r="P138" s="19">
        <v>26.3</v>
      </c>
      <c r="Q138" s="17">
        <v>195</v>
      </c>
      <c r="R138" s="26">
        <v>135</v>
      </c>
      <c r="S138" s="13">
        <v>424</v>
      </c>
      <c r="T138" s="43">
        <v>63</v>
      </c>
      <c r="U138" s="43">
        <v>5</v>
      </c>
      <c r="V138" s="43">
        <v>7</v>
      </c>
      <c r="W138" s="46">
        <v>0.41666666666666669</v>
      </c>
      <c r="X138" s="16">
        <v>44154</v>
      </c>
      <c r="Y138" s="16">
        <v>44104</v>
      </c>
      <c r="AA138" s="17">
        <v>21846</v>
      </c>
      <c r="AB138" s="17">
        <v>22977</v>
      </c>
      <c r="AC138" s="39">
        <v>-4.9223136179657921E-2</v>
      </c>
      <c r="AD138" s="19">
        <v>4.8899999999999997</v>
      </c>
      <c r="AE138" s="19">
        <v>5.32</v>
      </c>
      <c r="AF138" s="18">
        <v>-8.0827067669173039E-2</v>
      </c>
      <c r="AG138" s="17">
        <v>15910</v>
      </c>
      <c r="AH138" s="17">
        <v>80919</v>
      </c>
      <c r="AI138" s="19">
        <v>218.39</v>
      </c>
      <c r="AJ138" s="19">
        <v>186.46</v>
      </c>
      <c r="AK138" s="18">
        <v>0.1712431620722942</v>
      </c>
      <c r="AL138" s="19">
        <v>133.93</v>
      </c>
      <c r="AM138" s="19">
        <v>226.13</v>
      </c>
      <c r="AN138" s="22">
        <v>5.7999999999999996E-3</v>
      </c>
      <c r="AO138" s="19">
        <v>45.47</v>
      </c>
    </row>
    <row r="139" spans="1:42" x14ac:dyDescent="0.35">
      <c r="A139" s="11">
        <v>138</v>
      </c>
      <c r="B139" s="12" t="s">
        <v>901</v>
      </c>
      <c r="C139" s="11" t="s">
        <v>13</v>
      </c>
      <c r="D139" s="11" t="s">
        <v>902</v>
      </c>
      <c r="E139" s="11" t="s">
        <v>66</v>
      </c>
      <c r="F139" s="11" t="s">
        <v>903</v>
      </c>
      <c r="G139" s="13">
        <v>22597</v>
      </c>
      <c r="H139" s="13">
        <v>20848</v>
      </c>
      <c r="I139" s="14">
        <v>44246</v>
      </c>
      <c r="J139" s="15">
        <v>1</v>
      </c>
      <c r="K139" s="34" t="s">
        <v>122</v>
      </c>
      <c r="L139" s="15">
        <v>16.100000000000001</v>
      </c>
      <c r="M139" s="15">
        <v>2</v>
      </c>
      <c r="N139" s="15" t="s">
        <v>1644</v>
      </c>
      <c r="P139" s="19">
        <v>3.7</v>
      </c>
      <c r="Q139" s="17">
        <v>15</v>
      </c>
      <c r="R139" s="26">
        <v>239</v>
      </c>
      <c r="S139" s="13">
        <v>448</v>
      </c>
      <c r="W139" s="46" t="e">
        <v>#DIV/0!</v>
      </c>
      <c r="X139" s="16">
        <v>44183</v>
      </c>
      <c r="Y139" s="16">
        <v>44136</v>
      </c>
      <c r="AA139" s="17">
        <v>23888</v>
      </c>
      <c r="AB139" s="17">
        <v>22597</v>
      </c>
      <c r="AC139" s="39">
        <v>5.7131477629773865E-2</v>
      </c>
      <c r="AD139" s="19">
        <v>6.33</v>
      </c>
      <c r="AE139" s="19">
        <v>6.43</v>
      </c>
      <c r="AF139" s="18">
        <v>-1.5552099533436959E-2</v>
      </c>
      <c r="AG139" s="17">
        <v>43447</v>
      </c>
      <c r="AH139" s="17">
        <v>75933</v>
      </c>
      <c r="AI139" s="19">
        <v>437.85</v>
      </c>
      <c r="AJ139" s="19">
        <v>302.22000000000003</v>
      </c>
      <c r="AK139" s="18">
        <v>0.4487790351399642</v>
      </c>
      <c r="AL139" s="19">
        <v>155.66999999999999</v>
      </c>
      <c r="AM139" s="19">
        <v>495.14</v>
      </c>
      <c r="AN139" s="22">
        <v>3.4200000000000001E-2</v>
      </c>
      <c r="AO139" s="19">
        <v>48.72</v>
      </c>
    </row>
    <row r="140" spans="1:42" x14ac:dyDescent="0.35">
      <c r="A140" s="11">
        <v>139</v>
      </c>
      <c r="B140" s="12" t="s">
        <v>987</v>
      </c>
      <c r="C140" s="11" t="s">
        <v>200</v>
      </c>
      <c r="D140" s="11" t="s">
        <v>988</v>
      </c>
      <c r="E140" s="11" t="s">
        <v>66</v>
      </c>
      <c r="F140" s="11" t="s">
        <v>989</v>
      </c>
      <c r="G140" s="13">
        <v>22588.9</v>
      </c>
      <c r="H140" s="13">
        <v>25067.3</v>
      </c>
      <c r="I140" s="14">
        <v>43917</v>
      </c>
      <c r="J140" s="15">
        <v>6.1449999999999996</v>
      </c>
      <c r="K140" s="34" t="s">
        <v>122</v>
      </c>
      <c r="L140" s="15">
        <v>4.5</v>
      </c>
      <c r="M140" s="15">
        <v>4.1000000000000003E-3</v>
      </c>
      <c r="N140" s="15" t="s">
        <v>1644</v>
      </c>
      <c r="P140" s="19">
        <v>19</v>
      </c>
      <c r="Q140" s="17">
        <v>218</v>
      </c>
      <c r="R140" s="26">
        <v>87.572999999999993</v>
      </c>
      <c r="S140" s="13">
        <v>322</v>
      </c>
      <c r="W140" s="46" t="e">
        <v>#DIV/0!</v>
      </c>
      <c r="X140" s="16">
        <v>44253</v>
      </c>
      <c r="Y140" s="16">
        <v>44196</v>
      </c>
      <c r="Z140" s="16" t="s">
        <v>1649</v>
      </c>
      <c r="AA140" s="17">
        <v>20139.657999999999</v>
      </c>
      <c r="AB140" s="17">
        <v>22588.858</v>
      </c>
      <c r="AC140" s="39">
        <v>-0.10842513596747567</v>
      </c>
      <c r="AD140" s="19">
        <v>2.36</v>
      </c>
      <c r="AE140" s="19">
        <v>4.1399999999999997</v>
      </c>
      <c r="AF140" s="18">
        <v>-0.42995169082125601</v>
      </c>
      <c r="AG140" s="17">
        <v>2229</v>
      </c>
      <c r="AH140" s="17">
        <v>20125</v>
      </c>
      <c r="AI140" s="19">
        <v>53.19</v>
      </c>
      <c r="AJ140" s="19">
        <v>54.14</v>
      </c>
      <c r="AK140" s="18">
        <v>-1.7547100110823843E-2</v>
      </c>
      <c r="AL140" s="19">
        <v>27.53</v>
      </c>
      <c r="AM140" s="19">
        <v>66.62</v>
      </c>
      <c r="AN140" s="22">
        <v>2.5700000000000001E-2</v>
      </c>
      <c r="AO140" s="19">
        <v>28.06</v>
      </c>
    </row>
    <row r="141" spans="1:42" x14ac:dyDescent="0.35">
      <c r="A141" s="11">
        <v>140</v>
      </c>
      <c r="B141" s="12" t="s">
        <v>1073</v>
      </c>
      <c r="C141" s="11" t="s">
        <v>9</v>
      </c>
      <c r="D141" s="11" t="s">
        <v>1074</v>
      </c>
      <c r="E141" s="11" t="s">
        <v>66</v>
      </c>
      <c r="F141" s="11" t="s">
        <v>1075</v>
      </c>
      <c r="G141" s="13">
        <v>22449</v>
      </c>
      <c r="H141" s="13">
        <v>22127</v>
      </c>
      <c r="I141" s="14">
        <v>43914</v>
      </c>
      <c r="J141" s="15">
        <v>5.6094710000000001</v>
      </c>
      <c r="K141" s="34" t="s">
        <v>121</v>
      </c>
      <c r="L141" s="15">
        <v>8.6999999999999993</v>
      </c>
      <c r="M141" s="15">
        <v>2.0920000000000001</v>
      </c>
      <c r="N141" s="15" t="s">
        <v>1644</v>
      </c>
      <c r="P141" s="19">
        <v>29.1</v>
      </c>
      <c r="Q141" s="17">
        <v>88</v>
      </c>
      <c r="S141" s="13">
        <v>454</v>
      </c>
      <c r="W141" s="46" t="e">
        <v>#DIV/0!</v>
      </c>
      <c r="X141" s="16">
        <v>44252</v>
      </c>
      <c r="Y141" s="16">
        <v>44196</v>
      </c>
      <c r="Z141" s="16" t="s">
        <v>1649</v>
      </c>
      <c r="AA141" s="17">
        <v>24689</v>
      </c>
      <c r="AB141" s="17">
        <v>22449</v>
      </c>
      <c r="AC141" s="39">
        <v>9.978172747115685E-2</v>
      </c>
      <c r="AD141" s="19">
        <v>0.1</v>
      </c>
      <c r="AE141" s="19">
        <v>4.22</v>
      </c>
      <c r="AF141" s="18">
        <v>-0.97630331753554511</v>
      </c>
      <c r="AG141" s="17">
        <v>8108</v>
      </c>
      <c r="AH141" s="17">
        <v>68407</v>
      </c>
      <c r="AI141" s="19">
        <v>58.26</v>
      </c>
      <c r="AJ141" s="19">
        <v>62.44</v>
      </c>
      <c r="AK141" s="18">
        <v>-6.6944266495836E-2</v>
      </c>
      <c r="AL141" s="19">
        <v>56.56</v>
      </c>
      <c r="AM141" s="19">
        <v>85.97</v>
      </c>
      <c r="AN141" s="22">
        <v>4.3900000000000002E-2</v>
      </c>
      <c r="AO141" s="19">
        <v>660.71</v>
      </c>
    </row>
    <row r="142" spans="1:42" x14ac:dyDescent="0.35">
      <c r="A142" s="11">
        <v>141</v>
      </c>
      <c r="B142" s="12" t="s">
        <v>1564</v>
      </c>
      <c r="C142" s="11" t="s">
        <v>261</v>
      </c>
      <c r="D142" s="11" t="s">
        <v>1565</v>
      </c>
      <c r="E142" s="11" t="s">
        <v>66</v>
      </c>
      <c r="F142" s="11" t="s">
        <v>1566</v>
      </c>
      <c r="G142" s="13">
        <v>22428</v>
      </c>
      <c r="H142" s="13">
        <v>21965</v>
      </c>
      <c r="I142" s="14">
        <v>43930</v>
      </c>
      <c r="J142" s="15">
        <v>3.19</v>
      </c>
      <c r="K142" s="15" t="s">
        <v>121</v>
      </c>
      <c r="L142" s="15">
        <v>2.2000000000000002</v>
      </c>
      <c r="M142" s="15">
        <v>0.22</v>
      </c>
      <c r="N142" s="15" t="s">
        <v>1644</v>
      </c>
      <c r="P142" s="19">
        <v>8.8000000000000007</v>
      </c>
      <c r="Q142" s="17">
        <v>86.6</v>
      </c>
      <c r="R142" s="26">
        <v>101.3</v>
      </c>
      <c r="S142" s="13">
        <v>308.54000000000002</v>
      </c>
      <c r="T142" s="43"/>
      <c r="U142" s="43"/>
      <c r="V142" s="43"/>
      <c r="W142" s="46" t="e">
        <v>#DIV/0!</v>
      </c>
      <c r="X142" s="16">
        <v>44235</v>
      </c>
      <c r="Y142" s="16">
        <v>44196</v>
      </c>
      <c r="Z142" s="16" t="s">
        <v>1649</v>
      </c>
      <c r="AA142" s="17">
        <v>9048</v>
      </c>
      <c r="AB142" s="17">
        <v>22428</v>
      </c>
      <c r="AC142" s="39">
        <v>-0.59657570893525946</v>
      </c>
      <c r="AD142" s="19">
        <v>-5.44</v>
      </c>
      <c r="AE142" s="19">
        <v>4.28</v>
      </c>
      <c r="AF142" s="18">
        <v>-2.2710280373831777</v>
      </c>
      <c r="AG142" s="17">
        <v>970</v>
      </c>
      <c r="AH142" s="17">
        <v>34588</v>
      </c>
      <c r="AI142" s="19">
        <v>46.61</v>
      </c>
      <c r="AJ142" s="19">
        <v>53.77</v>
      </c>
      <c r="AK142" s="18">
        <v>-0.13315975450994985</v>
      </c>
      <c r="AL142" s="19">
        <v>57.55</v>
      </c>
      <c r="AM142" s="19">
        <v>60.7</v>
      </c>
      <c r="AP142" s="1"/>
    </row>
    <row r="143" spans="1:42" ht="17" customHeight="1" x14ac:dyDescent="0.35">
      <c r="A143" s="11">
        <v>142</v>
      </c>
      <c r="B143" s="12" t="s">
        <v>1159</v>
      </c>
      <c r="C143" s="11" t="s">
        <v>167</v>
      </c>
      <c r="D143" s="11" t="s">
        <v>1160</v>
      </c>
      <c r="E143" s="11" t="s">
        <v>66</v>
      </c>
      <c r="F143" s="11" t="s">
        <v>1161</v>
      </c>
      <c r="G143" s="13">
        <v>22408</v>
      </c>
      <c r="H143" s="13">
        <v>23995</v>
      </c>
      <c r="I143" s="14">
        <v>43928</v>
      </c>
      <c r="J143" s="15">
        <v>2.6</v>
      </c>
      <c r="K143" s="34" t="s">
        <v>124</v>
      </c>
      <c r="L143" s="15">
        <v>12</v>
      </c>
      <c r="M143" s="15">
        <v>0.3</v>
      </c>
      <c r="N143" s="15" t="s">
        <v>1644</v>
      </c>
      <c r="P143" s="19">
        <v>12.7</v>
      </c>
      <c r="Q143" s="17">
        <v>146</v>
      </c>
      <c r="R143" s="26">
        <v>87</v>
      </c>
      <c r="S143" s="13">
        <v>493</v>
      </c>
      <c r="T143" s="43">
        <v>60.6</v>
      </c>
      <c r="U143" s="43">
        <v>3</v>
      </c>
      <c r="V143" s="43">
        <v>7</v>
      </c>
      <c r="W143" s="46">
        <v>0.3</v>
      </c>
      <c r="X143" s="16">
        <v>44232</v>
      </c>
      <c r="Y143" s="16">
        <v>44196</v>
      </c>
      <c r="Z143" s="16" t="s">
        <v>1649</v>
      </c>
      <c r="AA143" s="17">
        <v>14445</v>
      </c>
      <c r="AB143" s="17">
        <v>22408</v>
      </c>
      <c r="AC143" s="39">
        <v>-0.35536415565869334</v>
      </c>
      <c r="AD143" s="19">
        <v>-3.3427922814982973</v>
      </c>
      <c r="AE143" s="19">
        <v>-1.29</v>
      </c>
      <c r="AF143" s="18">
        <v>1.5913118461227109</v>
      </c>
      <c r="AG143" s="17">
        <v>2804</v>
      </c>
      <c r="AH143" s="17">
        <v>20680</v>
      </c>
      <c r="AI143" s="19">
        <v>18.86</v>
      </c>
      <c r="AJ143" s="19">
        <v>23.95</v>
      </c>
      <c r="AK143" s="18">
        <v>-0.21252609603340292</v>
      </c>
      <c r="AL143" s="19">
        <v>4.25</v>
      </c>
      <c r="AM143" s="19">
        <v>24.74</v>
      </c>
      <c r="AN143" s="22">
        <v>7.6E-3</v>
      </c>
      <c r="AP143" s="37" t="s">
        <v>1149</v>
      </c>
    </row>
    <row r="144" spans="1:42" ht="17" customHeight="1" x14ac:dyDescent="0.35">
      <c r="A144" s="11">
        <v>143</v>
      </c>
      <c r="B144" s="12" t="s">
        <v>1244</v>
      </c>
      <c r="C144" s="11" t="s">
        <v>207</v>
      </c>
      <c r="D144" s="11" t="s">
        <v>1245</v>
      </c>
      <c r="E144" s="11" t="s">
        <v>66</v>
      </c>
      <c r="F144" s="11" t="s">
        <v>1246</v>
      </c>
      <c r="G144" s="13">
        <v>22401</v>
      </c>
      <c r="H144" s="13">
        <v>23443</v>
      </c>
      <c r="I144" s="14">
        <v>43929</v>
      </c>
      <c r="J144" s="15">
        <v>4.13</v>
      </c>
      <c r="K144" s="34" t="s">
        <v>124</v>
      </c>
      <c r="L144" s="15">
        <v>17.64</v>
      </c>
      <c r="M144" s="15">
        <v>0.15</v>
      </c>
      <c r="N144" s="15" t="s">
        <v>1644</v>
      </c>
      <c r="P144" s="19">
        <v>17.239999999999998</v>
      </c>
      <c r="Q144" s="17">
        <v>243</v>
      </c>
      <c r="R144" s="26">
        <v>71.3</v>
      </c>
      <c r="S144" s="13">
        <v>471</v>
      </c>
      <c r="T144" s="43">
        <v>62</v>
      </c>
      <c r="U144" s="43">
        <v>2</v>
      </c>
      <c r="V144" s="43">
        <v>8</v>
      </c>
      <c r="W144" s="46">
        <v>0.2</v>
      </c>
      <c r="X144" s="16">
        <v>44252</v>
      </c>
      <c r="Y144" s="16">
        <v>44186</v>
      </c>
      <c r="Z144" s="16" t="s">
        <v>1649</v>
      </c>
      <c r="AA144" s="17">
        <v>20712</v>
      </c>
      <c r="AB144" s="17">
        <v>21458</v>
      </c>
      <c r="AC144" s="39">
        <v>-3.4765588591667444E-2</v>
      </c>
      <c r="AD144" s="19">
        <v>-1.1399999999999999</v>
      </c>
      <c r="AE144" s="19">
        <v>-4.92</v>
      </c>
      <c r="AF144" s="18">
        <v>-0.76829268292682928</v>
      </c>
      <c r="AG144" s="17">
        <v>18870</v>
      </c>
      <c r="AH144" s="17">
        <v>59394</v>
      </c>
      <c r="AI144" s="19">
        <v>9.57</v>
      </c>
      <c r="AJ144" s="19">
        <v>11.84</v>
      </c>
      <c r="AK144" s="18">
        <v>-0.19172297297297294</v>
      </c>
      <c r="AL144" s="19">
        <v>8.16</v>
      </c>
      <c r="AM144" s="19">
        <v>16.600000000000001</v>
      </c>
      <c r="AN144" s="22">
        <v>6.9900000000000004E-2</v>
      </c>
      <c r="AP144" s="37" t="s">
        <v>1247</v>
      </c>
    </row>
    <row r="145" spans="1:42" ht="17" customHeight="1" x14ac:dyDescent="0.35">
      <c r="A145" s="11">
        <v>144</v>
      </c>
      <c r="B145" s="12" t="s">
        <v>1324</v>
      </c>
      <c r="C145" s="11" t="s">
        <v>228</v>
      </c>
      <c r="D145" s="11" t="s">
        <v>1325</v>
      </c>
      <c r="E145" s="11" t="s">
        <v>66</v>
      </c>
      <c r="F145" s="11" t="s">
        <v>1326</v>
      </c>
      <c r="G145" s="13">
        <v>22376</v>
      </c>
      <c r="H145" s="13">
        <v>23306</v>
      </c>
      <c r="I145" s="14">
        <v>43922</v>
      </c>
      <c r="J145" s="15">
        <v>4</v>
      </c>
      <c r="K145" s="34" t="s">
        <v>123</v>
      </c>
      <c r="L145" s="15">
        <v>17.100000000000001</v>
      </c>
      <c r="M145" s="15">
        <v>5.5</v>
      </c>
      <c r="N145" s="15" t="s">
        <v>1644</v>
      </c>
      <c r="P145" s="19">
        <v>15.9</v>
      </c>
      <c r="Q145" s="17">
        <v>179</v>
      </c>
      <c r="R145" s="26">
        <v>88.81</v>
      </c>
      <c r="S145" s="13">
        <v>344.88600000000002</v>
      </c>
      <c r="T145" s="43">
        <v>62.18181818181818</v>
      </c>
      <c r="U145" s="43">
        <v>3</v>
      </c>
      <c r="V145" s="43">
        <v>8</v>
      </c>
      <c r="W145" s="46">
        <v>0.27272727272727271</v>
      </c>
      <c r="X145" s="16">
        <v>44246</v>
      </c>
      <c r="Y145" s="16">
        <v>44196</v>
      </c>
      <c r="Z145" s="16" t="s">
        <v>1649</v>
      </c>
      <c r="AA145" s="17">
        <v>20580</v>
      </c>
      <c r="AB145" s="17">
        <v>22376</v>
      </c>
      <c r="AC145" s="39">
        <v>-8.0264569181265635E-2</v>
      </c>
      <c r="AD145" s="19">
        <v>1.22</v>
      </c>
      <c r="AE145" s="19">
        <v>3.07</v>
      </c>
      <c r="AF145" s="18">
        <v>-0.60260586319218234</v>
      </c>
      <c r="AG145" s="17">
        <v>3315</v>
      </c>
      <c r="AH145" s="17">
        <v>31718</v>
      </c>
      <c r="AI145" s="19">
        <v>49.2</v>
      </c>
      <c r="AJ145" s="19">
        <v>43.22</v>
      </c>
      <c r="AK145" s="18">
        <v>0.13836186950485896</v>
      </c>
      <c r="AL145" s="19">
        <v>26.38</v>
      </c>
      <c r="AM145" s="19">
        <v>56.98</v>
      </c>
      <c r="AN145" s="22">
        <v>3.7900000000000003E-2</v>
      </c>
      <c r="AO145" s="19">
        <v>45.66</v>
      </c>
    </row>
    <row r="146" spans="1:42" ht="17" customHeight="1" x14ac:dyDescent="0.35">
      <c r="A146" s="11">
        <v>145</v>
      </c>
      <c r="B146" s="12" t="s">
        <v>28</v>
      </c>
      <c r="C146" s="11" t="s">
        <v>9</v>
      </c>
      <c r="D146" s="11" t="s">
        <v>29</v>
      </c>
      <c r="E146" s="11" t="s">
        <v>66</v>
      </c>
      <c r="F146" s="11" t="s">
        <v>74</v>
      </c>
      <c r="G146" s="13">
        <v>22319.5</v>
      </c>
      <c r="H146" s="13">
        <v>24555.7</v>
      </c>
      <c r="I146" s="14">
        <v>44245</v>
      </c>
      <c r="J146" s="15">
        <v>7.3140000000000001</v>
      </c>
      <c r="K146" s="34" t="s">
        <v>121</v>
      </c>
      <c r="L146" s="15">
        <v>13.7</v>
      </c>
      <c r="M146" s="15">
        <v>2.7</v>
      </c>
      <c r="N146" s="15" t="s">
        <v>1644</v>
      </c>
      <c r="P146" s="19">
        <v>23.709</v>
      </c>
      <c r="Q146" s="17">
        <v>233</v>
      </c>
      <c r="R146" s="26">
        <v>101.752</v>
      </c>
      <c r="S146" s="13">
        <v>357</v>
      </c>
      <c r="T146" s="43">
        <v>63.1</v>
      </c>
      <c r="U146" s="43">
        <v>2</v>
      </c>
      <c r="V146" s="43">
        <v>9</v>
      </c>
      <c r="W146" s="46">
        <v>0.18181818181818182</v>
      </c>
      <c r="X146" s="16">
        <v>44244</v>
      </c>
      <c r="Y146" s="16">
        <v>44196</v>
      </c>
      <c r="Z146" s="16" t="s">
        <v>1649</v>
      </c>
      <c r="AA146" s="17">
        <v>24539.8</v>
      </c>
      <c r="AB146" s="17">
        <v>22319.5</v>
      </c>
      <c r="AC146" s="39">
        <v>9.9478034902215517E-2</v>
      </c>
      <c r="AD146" s="19">
        <v>6.79</v>
      </c>
      <c r="AE146" s="19">
        <v>8.89</v>
      </c>
      <c r="AF146" s="18">
        <v>-0.23622047244094493</v>
      </c>
      <c r="AG146" s="17">
        <v>3766.5</v>
      </c>
      <c r="AH146" s="17">
        <v>46633.1</v>
      </c>
      <c r="AI146" s="19">
        <v>168.14</v>
      </c>
      <c r="AJ146" s="19">
        <v>128.31</v>
      </c>
      <c r="AK146" s="18">
        <v>0.31042007637752306</v>
      </c>
      <c r="AL146" s="19">
        <v>117.06</v>
      </c>
      <c r="AM146" s="19">
        <v>218</v>
      </c>
      <c r="AN146" s="22">
        <v>1.6400000000000001E-2</v>
      </c>
      <c r="AO146" s="19">
        <v>30.49</v>
      </c>
    </row>
    <row r="147" spans="1:42" ht="17" customHeight="1" x14ac:dyDescent="0.35">
      <c r="A147" s="11">
        <v>146</v>
      </c>
      <c r="B147" s="12" t="s">
        <v>1407</v>
      </c>
      <c r="C147" s="11" t="s">
        <v>181</v>
      </c>
      <c r="D147" s="11" t="s">
        <v>1408</v>
      </c>
      <c r="E147" s="11" t="s">
        <v>66</v>
      </c>
      <c r="F147" s="11" t="s">
        <v>1409</v>
      </c>
      <c r="G147" s="13">
        <v>22307</v>
      </c>
      <c r="H147" s="13">
        <v>21758</v>
      </c>
      <c r="I147" s="14">
        <v>43909</v>
      </c>
      <c r="J147" s="15">
        <v>5.22</v>
      </c>
      <c r="K147" s="34" t="s">
        <v>124</v>
      </c>
      <c r="L147" s="15">
        <v>9.6</v>
      </c>
      <c r="M147" s="15">
        <v>0.02</v>
      </c>
      <c r="N147" s="15" t="s">
        <v>1644</v>
      </c>
      <c r="P147" s="19">
        <v>14.1</v>
      </c>
      <c r="Q147" s="17">
        <v>250</v>
      </c>
      <c r="R147" s="26">
        <v>56.37</v>
      </c>
      <c r="S147" s="13">
        <v>360</v>
      </c>
      <c r="T147" s="43"/>
      <c r="U147" s="43">
        <v>2</v>
      </c>
      <c r="V147" s="43">
        <v>5</v>
      </c>
      <c r="W147" s="46">
        <v>0.2857142857142857</v>
      </c>
      <c r="X147" s="16">
        <v>44250</v>
      </c>
      <c r="Y147" s="16">
        <v>44196</v>
      </c>
      <c r="Z147" s="16" t="s">
        <v>1649</v>
      </c>
      <c r="AA147" s="17">
        <v>22147</v>
      </c>
      <c r="AB147" s="17">
        <v>22307</v>
      </c>
      <c r="AC147" s="39">
        <v>-7.1726363921638947E-3</v>
      </c>
      <c r="AD147" s="19">
        <v>6.67</v>
      </c>
      <c r="AE147" s="19">
        <v>4.43</v>
      </c>
      <c r="AF147" s="18">
        <v>0.50564334085778784</v>
      </c>
      <c r="AH147" s="17">
        <v>165086</v>
      </c>
      <c r="AI147" s="19">
        <v>44.16</v>
      </c>
      <c r="AJ147" s="19">
        <v>51.11</v>
      </c>
      <c r="AK147" s="18">
        <v>-0.13598121698297794</v>
      </c>
      <c r="AL147" s="19">
        <v>23.07</v>
      </c>
      <c r="AM147" s="19">
        <v>51.82</v>
      </c>
      <c r="AN147" s="22">
        <v>2.64E-2</v>
      </c>
      <c r="AO147" s="19">
        <v>7.61</v>
      </c>
      <c r="AP147" s="37" t="s">
        <v>1410</v>
      </c>
    </row>
    <row r="148" spans="1:42" ht="17" customHeight="1" x14ac:dyDescent="0.35">
      <c r="A148" s="11">
        <v>147</v>
      </c>
      <c r="B148" s="12" t="s">
        <v>170</v>
      </c>
      <c r="C148" s="11" t="s">
        <v>171</v>
      </c>
      <c r="D148" s="11" t="s">
        <v>172</v>
      </c>
      <c r="E148" s="11" t="s">
        <v>66</v>
      </c>
      <c r="F148" s="11" t="s">
        <v>173</v>
      </c>
      <c r="G148" s="13">
        <v>22259.599999999999</v>
      </c>
      <c r="H148" s="13">
        <v>20571.599999999999</v>
      </c>
      <c r="I148" s="14">
        <v>44252</v>
      </c>
      <c r="J148" s="15">
        <v>4.5199999999999996</v>
      </c>
      <c r="K148" s="34" t="s">
        <v>123</v>
      </c>
      <c r="L148" s="15">
        <v>3.3</v>
      </c>
      <c r="M148" s="15">
        <v>0.5</v>
      </c>
      <c r="N148" s="15" t="s">
        <v>1644</v>
      </c>
      <c r="P148" s="19">
        <v>18.28</v>
      </c>
      <c r="Q148" s="17">
        <v>178</v>
      </c>
      <c r="R148" s="26">
        <v>114.66500000000001</v>
      </c>
      <c r="S148" s="13">
        <v>320.17099999999999</v>
      </c>
      <c r="T148" s="43">
        <v>62</v>
      </c>
      <c r="U148" s="43">
        <v>5</v>
      </c>
      <c r="V148" s="43">
        <v>9</v>
      </c>
      <c r="W148" s="46">
        <v>0.35714285714285715</v>
      </c>
      <c r="X148" s="16">
        <v>44198</v>
      </c>
      <c r="Y148" s="16">
        <v>44165</v>
      </c>
      <c r="AA148" s="17">
        <v>22488</v>
      </c>
      <c r="AB148" s="17">
        <v>22259</v>
      </c>
      <c r="AC148" s="39">
        <v>1.0287973404016352E-2</v>
      </c>
      <c r="AD148" s="19">
        <v>7.85</v>
      </c>
      <c r="AE148" s="19">
        <v>5.74</v>
      </c>
      <c r="AF148" s="18">
        <v>0.36759581881533088</v>
      </c>
      <c r="AG148" s="17">
        <v>3632</v>
      </c>
      <c r="AH148" s="17">
        <v>29935</v>
      </c>
      <c r="AI148" s="19">
        <v>77.8</v>
      </c>
      <c r="AJ148" s="19">
        <v>55.09</v>
      </c>
      <c r="AK148" s="18">
        <v>0.4122345253221999</v>
      </c>
      <c r="AL148" s="19">
        <v>25.42</v>
      </c>
      <c r="AM148" s="19">
        <v>95.72</v>
      </c>
      <c r="AN148" s="22">
        <v>1.1599999999999999E-2</v>
      </c>
      <c r="AO148" s="19">
        <v>11.23</v>
      </c>
    </row>
    <row r="149" spans="1:42" ht="17" customHeight="1" x14ac:dyDescent="0.35">
      <c r="A149" s="11">
        <v>148</v>
      </c>
      <c r="B149" s="12" t="s">
        <v>274</v>
      </c>
      <c r="C149" s="11" t="s">
        <v>159</v>
      </c>
      <c r="D149" s="11" t="s">
        <v>275</v>
      </c>
      <c r="E149" s="11" t="s">
        <v>66</v>
      </c>
      <c r="F149" s="11" t="s">
        <v>276</v>
      </c>
      <c r="G149" s="13">
        <v>21971</v>
      </c>
      <c r="H149" s="13">
        <v>18934</v>
      </c>
      <c r="I149" s="14">
        <v>43938</v>
      </c>
      <c r="J149" s="15">
        <v>6.21</v>
      </c>
      <c r="K149" s="34" t="s">
        <v>124</v>
      </c>
      <c r="L149" s="15">
        <v>15.6</v>
      </c>
      <c r="M149" s="15">
        <v>0.3</v>
      </c>
      <c r="N149" s="15" t="s">
        <v>1645</v>
      </c>
      <c r="O149" s="15" t="s">
        <v>1644</v>
      </c>
      <c r="P149" s="19">
        <v>4.4000000000000004</v>
      </c>
      <c r="Q149" s="17">
        <v>86</v>
      </c>
      <c r="R149" s="26">
        <v>185.26</v>
      </c>
      <c r="S149" s="13">
        <v>534.74</v>
      </c>
      <c r="T149" s="43">
        <v>64.400000000000006</v>
      </c>
      <c r="U149" s="43">
        <v>1</v>
      </c>
      <c r="V149" s="43">
        <v>9</v>
      </c>
      <c r="W149" s="46">
        <v>0.1</v>
      </c>
      <c r="X149" s="16">
        <v>44253</v>
      </c>
      <c r="Y149" s="16">
        <v>44196</v>
      </c>
      <c r="Z149" s="16" t="s">
        <v>1649</v>
      </c>
      <c r="AA149" s="17">
        <v>16261</v>
      </c>
      <c r="AB149" s="17">
        <v>21750</v>
      </c>
      <c r="AC149" s="39">
        <v>-0.25236781609195402</v>
      </c>
      <c r="AD149" s="19">
        <v>-17.059999999999999</v>
      </c>
      <c r="AE149" s="19">
        <v>-1.22</v>
      </c>
      <c r="AF149" s="18">
        <v>12.983606557377048</v>
      </c>
      <c r="AG149" s="17">
        <v>0</v>
      </c>
      <c r="AH149" s="17">
        <v>80064</v>
      </c>
      <c r="AI149" s="19">
        <v>17.309999999999999</v>
      </c>
      <c r="AJ149" s="19">
        <v>39.909999999999997</v>
      </c>
      <c r="AK149" s="18">
        <v>-0.56627411676271611</v>
      </c>
      <c r="AL149" s="19">
        <v>8.52</v>
      </c>
      <c r="AM149" s="19">
        <v>32.520000000000003</v>
      </c>
      <c r="AN149" s="22">
        <v>1.2999999999999999E-3</v>
      </c>
    </row>
    <row r="150" spans="1:42" ht="17" customHeight="1" x14ac:dyDescent="0.35">
      <c r="A150" s="11">
        <v>149</v>
      </c>
      <c r="B150" s="12" t="s">
        <v>363</v>
      </c>
      <c r="C150" s="11" t="s">
        <v>364</v>
      </c>
      <c r="D150" s="11" t="s">
        <v>365</v>
      </c>
      <c r="E150" s="11" t="s">
        <v>66</v>
      </c>
      <c r="F150" s="11" t="s">
        <v>366</v>
      </c>
      <c r="G150" s="13">
        <v>21708</v>
      </c>
      <c r="H150" s="13">
        <v>22832</v>
      </c>
      <c r="I150" s="14">
        <v>43924</v>
      </c>
      <c r="J150" s="15">
        <v>7.6</v>
      </c>
      <c r="K150" s="34" t="s">
        <v>123</v>
      </c>
      <c r="L150" s="15">
        <v>3.48</v>
      </c>
      <c r="M150" s="15">
        <v>0.24</v>
      </c>
      <c r="N150" s="15" t="s">
        <v>1644</v>
      </c>
      <c r="P150" s="19">
        <v>15</v>
      </c>
      <c r="Q150" s="17">
        <v>189</v>
      </c>
      <c r="R150" s="26">
        <v>79.44</v>
      </c>
      <c r="S150" s="13">
        <v>338.5</v>
      </c>
      <c r="T150" s="43"/>
      <c r="U150" s="43">
        <v>1</v>
      </c>
      <c r="V150" s="43">
        <v>9</v>
      </c>
      <c r="W150" s="46">
        <v>0.1</v>
      </c>
      <c r="X150" s="16">
        <v>44232</v>
      </c>
      <c r="Y150" s="16">
        <v>44196</v>
      </c>
      <c r="Z150" s="16" t="s">
        <v>1649</v>
      </c>
      <c r="AA150" s="17">
        <v>19533</v>
      </c>
      <c r="AB150" s="17">
        <v>21708</v>
      </c>
      <c r="AC150" s="39">
        <v>-0.1001934770591487</v>
      </c>
      <c r="AD150" s="19">
        <v>7.88</v>
      </c>
      <c r="AE150" s="19">
        <v>8.3800000000000008</v>
      </c>
      <c r="AF150" s="18">
        <v>-5.9665871121718478E-2</v>
      </c>
      <c r="AG150" s="17">
        <v>0</v>
      </c>
      <c r="AH150" s="17">
        <v>62398</v>
      </c>
      <c r="AI150" s="19">
        <v>207.26</v>
      </c>
      <c r="AJ150" s="19">
        <v>176.19</v>
      </c>
      <c r="AK150" s="18">
        <v>0.17634371984789143</v>
      </c>
      <c r="AL150" s="19">
        <v>105.08</v>
      </c>
      <c r="AM150" s="19">
        <v>221.28</v>
      </c>
      <c r="AN150" s="22">
        <v>1.84E-2</v>
      </c>
      <c r="AO150" s="19">
        <v>26.76</v>
      </c>
      <c r="AP150" s="37" t="s">
        <v>367</v>
      </c>
    </row>
    <row r="151" spans="1:42" ht="17" customHeight="1" x14ac:dyDescent="0.35">
      <c r="A151" s="11">
        <v>150</v>
      </c>
      <c r="B151" s="12" t="s">
        <v>456</v>
      </c>
      <c r="C151" s="11" t="s">
        <v>5</v>
      </c>
      <c r="D151" s="11" t="s">
        <v>457</v>
      </c>
      <c r="E151" s="11" t="s">
        <v>66</v>
      </c>
      <c r="F151" s="11" t="s">
        <v>458</v>
      </c>
      <c r="G151" s="13">
        <v>21674.400000000001</v>
      </c>
      <c r="H151" s="13">
        <v>30215.4</v>
      </c>
      <c r="I151" s="14">
        <v>43977</v>
      </c>
      <c r="J151" s="15">
        <v>1.6</v>
      </c>
      <c r="K151" s="34" t="s">
        <v>123</v>
      </c>
      <c r="L151" s="15">
        <v>2.5</v>
      </c>
      <c r="M151" s="15">
        <v>0</v>
      </c>
      <c r="N151" s="15" t="s">
        <v>1645</v>
      </c>
      <c r="O151" s="15" t="s">
        <v>1644</v>
      </c>
      <c r="P151" s="19">
        <v>8.6</v>
      </c>
      <c r="Q151" s="17">
        <v>252</v>
      </c>
      <c r="R151" s="26">
        <v>38.393999999999998</v>
      </c>
      <c r="S151" s="13">
        <v>319.96600000000001</v>
      </c>
      <c r="T151" s="17">
        <v>72.92307692307692</v>
      </c>
      <c r="U151" s="17">
        <v>1</v>
      </c>
      <c r="V151" s="17">
        <v>12</v>
      </c>
      <c r="W151" s="46">
        <v>7.6923076923076927E-2</v>
      </c>
      <c r="X151" s="16">
        <v>43948</v>
      </c>
      <c r="Y151" s="16">
        <v>43890</v>
      </c>
      <c r="AA151" s="17">
        <v>21928.393</v>
      </c>
      <c r="AB151" s="17">
        <v>21639.557000000001</v>
      </c>
      <c r="AC151" s="39">
        <v>1.3347593021428272E-2</v>
      </c>
      <c r="AD151" s="19">
        <v>-8.82</v>
      </c>
      <c r="AE151" s="19">
        <v>0</v>
      </c>
      <c r="AF151" s="18"/>
      <c r="AG151" s="17">
        <v>1108.136</v>
      </c>
      <c r="AH151" s="17">
        <v>9452.3690000000006</v>
      </c>
      <c r="AI151" s="19">
        <v>15.83</v>
      </c>
      <c r="AJ151" s="19">
        <v>15.47</v>
      </c>
      <c r="AK151" s="18">
        <v>2.3270846800258527E-2</v>
      </c>
      <c r="AL151" s="19">
        <v>8.86</v>
      </c>
      <c r="AM151" s="19">
        <v>32.479999999999997</v>
      </c>
    </row>
    <row r="152" spans="1:42" ht="17" customHeight="1" x14ac:dyDescent="0.35">
      <c r="A152" s="11">
        <v>151</v>
      </c>
      <c r="B152" s="12" t="s">
        <v>1494</v>
      </c>
      <c r="C152" s="11" t="s">
        <v>6</v>
      </c>
      <c r="D152" s="11" t="s">
        <v>1495</v>
      </c>
      <c r="E152" s="11" t="s">
        <v>66</v>
      </c>
      <c r="F152" s="11" t="s">
        <v>1496</v>
      </c>
      <c r="G152" s="13">
        <v>21624</v>
      </c>
      <c r="H152" s="13">
        <v>19993</v>
      </c>
      <c r="I152" s="14">
        <v>43907</v>
      </c>
      <c r="J152" s="15">
        <v>5.5</v>
      </c>
      <c r="K152" s="15" t="s">
        <v>122</v>
      </c>
      <c r="L152" s="15">
        <v>24.3</v>
      </c>
      <c r="M152" s="15">
        <v>0.1</v>
      </c>
      <c r="N152" s="15" t="s">
        <v>1644</v>
      </c>
      <c r="P152" s="19">
        <v>16.555751999999998</v>
      </c>
      <c r="Q152" s="42">
        <v>217</v>
      </c>
      <c r="R152" s="26">
        <v>76.131</v>
      </c>
      <c r="S152" s="13">
        <v>379.005</v>
      </c>
      <c r="T152" s="43">
        <v>64</v>
      </c>
      <c r="U152" s="43">
        <v>4</v>
      </c>
      <c r="V152" s="43">
        <v>9</v>
      </c>
      <c r="W152" s="46">
        <v>0.30769230769230771</v>
      </c>
      <c r="X152" s="16">
        <v>44253</v>
      </c>
      <c r="Y152" s="16">
        <v>44196</v>
      </c>
      <c r="Z152" s="16" t="s">
        <v>1649</v>
      </c>
      <c r="AA152" s="17">
        <v>16901</v>
      </c>
      <c r="AB152" s="17">
        <v>16839</v>
      </c>
      <c r="AC152" s="39">
        <v>3.6819288556327575E-3</v>
      </c>
      <c r="AD152" s="19">
        <v>16.96</v>
      </c>
      <c r="AE152" s="19">
        <v>11.39</v>
      </c>
      <c r="AF152" s="18">
        <v>0.48902546093064092</v>
      </c>
      <c r="AG152" s="17">
        <v>9233</v>
      </c>
      <c r="AH152" s="17">
        <v>466679</v>
      </c>
      <c r="AI152" s="19">
        <v>147.94</v>
      </c>
      <c r="AJ152" s="19">
        <v>152.16</v>
      </c>
      <c r="AK152" s="18">
        <v>-2.7733964248159826E-2</v>
      </c>
      <c r="AL152" s="19">
        <v>79.41</v>
      </c>
      <c r="AM152" s="19">
        <v>181.35</v>
      </c>
      <c r="AN152" s="22">
        <v>2.5700000000000001E-2</v>
      </c>
      <c r="AO152" s="19">
        <v>10.38</v>
      </c>
      <c r="AP152" s="1"/>
    </row>
    <row r="153" spans="1:42" ht="17" customHeight="1" x14ac:dyDescent="0.35">
      <c r="A153" s="11">
        <v>152</v>
      </c>
      <c r="B153" s="12" t="s">
        <v>545</v>
      </c>
      <c r="C153" s="11" t="s">
        <v>8</v>
      </c>
      <c r="D153" s="11" t="s">
        <v>546</v>
      </c>
      <c r="E153" s="11" t="s">
        <v>66</v>
      </c>
      <c r="F153" s="11" t="s">
        <v>547</v>
      </c>
      <c r="G153" s="13">
        <v>21512</v>
      </c>
      <c r="I153" s="14">
        <v>43930</v>
      </c>
      <c r="J153" s="15">
        <v>6.7</v>
      </c>
      <c r="K153" s="34" t="s">
        <v>122</v>
      </c>
      <c r="L153" s="15">
        <v>46</v>
      </c>
      <c r="M153" s="15">
        <v>4</v>
      </c>
      <c r="N153" s="15" t="s">
        <v>1644</v>
      </c>
      <c r="P153" s="19">
        <v>11.7</v>
      </c>
      <c r="Q153" s="17">
        <v>135</v>
      </c>
      <c r="R153" s="26">
        <v>86</v>
      </c>
      <c r="S153" s="13">
        <v>345</v>
      </c>
      <c r="T153" s="43">
        <v>62.272727272727273</v>
      </c>
      <c r="U153" s="43">
        <v>2</v>
      </c>
      <c r="V153" s="43">
        <v>9</v>
      </c>
      <c r="W153" s="46">
        <v>0.18181818181818182</v>
      </c>
      <c r="X153" s="16">
        <v>44239</v>
      </c>
      <c r="Y153" s="16">
        <v>44196</v>
      </c>
      <c r="Z153" s="16" t="s">
        <v>1649</v>
      </c>
      <c r="AA153" s="17">
        <v>20397</v>
      </c>
      <c r="AB153" s="17">
        <v>21512</v>
      </c>
      <c r="AC153" s="39">
        <v>-5.183153588694682E-2</v>
      </c>
      <c r="AD153" s="19">
        <v>-4.01</v>
      </c>
      <c r="AE153" s="19">
        <v>0.67</v>
      </c>
      <c r="AF153" s="18">
        <v>-6.9850746268656705</v>
      </c>
      <c r="AG153" s="17">
        <v>30244</v>
      </c>
      <c r="AH153" s="17">
        <v>70904</v>
      </c>
      <c r="AI153" s="19">
        <v>70.8</v>
      </c>
      <c r="AJ153" s="19">
        <v>62.5</v>
      </c>
      <c r="AK153" s="18">
        <v>0.13279999999999995</v>
      </c>
      <c r="AL153" s="19">
        <v>28.33</v>
      </c>
      <c r="AM153" s="19">
        <v>87.27</v>
      </c>
      <c r="AN153" s="22">
        <v>1.6500000000000001E-2</v>
      </c>
      <c r="AP153" s="37" t="s">
        <v>548</v>
      </c>
    </row>
    <row r="154" spans="1:42" ht="17" customHeight="1" x14ac:dyDescent="0.35">
      <c r="A154" s="11">
        <v>153</v>
      </c>
      <c r="B154" s="12" t="s">
        <v>634</v>
      </c>
      <c r="C154" s="11" t="s">
        <v>25</v>
      </c>
      <c r="D154" s="11" t="s">
        <v>635</v>
      </c>
      <c r="E154" s="11" t="s">
        <v>66</v>
      </c>
      <c r="F154" s="11" t="s">
        <v>636</v>
      </c>
      <c r="G154" s="13">
        <v>21419</v>
      </c>
      <c r="H154" s="13">
        <v>23495</v>
      </c>
      <c r="I154" s="14">
        <v>43934</v>
      </c>
      <c r="J154" s="15">
        <v>4.5</v>
      </c>
      <c r="K154" s="34" t="s">
        <v>123</v>
      </c>
      <c r="L154" s="15">
        <v>17.157</v>
      </c>
      <c r="M154" s="15">
        <v>0</v>
      </c>
      <c r="N154" s="15" t="s">
        <v>1644</v>
      </c>
      <c r="P154" s="19">
        <v>27.865185</v>
      </c>
      <c r="Q154" s="17">
        <v>166</v>
      </c>
      <c r="R154" s="26">
        <v>167.87200000000001</v>
      </c>
      <c r="S154" s="13">
        <v>290</v>
      </c>
      <c r="W154" s="46" t="e">
        <v>#DIV/0!</v>
      </c>
      <c r="X154" s="16">
        <v>44245</v>
      </c>
      <c r="Y154" s="16">
        <v>44196</v>
      </c>
      <c r="Z154" s="16" t="s">
        <v>1649</v>
      </c>
      <c r="AA154" s="17">
        <v>20375</v>
      </c>
      <c r="AB154" s="17">
        <v>21419</v>
      </c>
      <c r="AC154" s="39">
        <v>-4.8741771324524952E-2</v>
      </c>
      <c r="AD154" s="19">
        <v>2.93</v>
      </c>
      <c r="AE154" s="19">
        <v>4.5</v>
      </c>
      <c r="AF154" s="18">
        <v>-0.34888888888888886</v>
      </c>
      <c r="AG154" s="17">
        <v>5280</v>
      </c>
      <c r="AH154" s="17">
        <v>122935</v>
      </c>
      <c r="AI154" s="19">
        <v>60.79</v>
      </c>
      <c r="AJ154" s="19">
        <v>60.41</v>
      </c>
      <c r="AK154" s="18">
        <v>6.2903492799205856E-3</v>
      </c>
      <c r="AL154" s="19">
        <v>41.96</v>
      </c>
      <c r="AM154" s="19">
        <v>64.930000000000007</v>
      </c>
      <c r="AN154" s="22">
        <v>4.3900000000000002E-2</v>
      </c>
      <c r="AO154" s="19">
        <v>20.34</v>
      </c>
    </row>
    <row r="155" spans="1:42" ht="17" customHeight="1" x14ac:dyDescent="0.35">
      <c r="A155" s="11">
        <v>154</v>
      </c>
      <c r="B155" s="12" t="s">
        <v>722</v>
      </c>
      <c r="C155" s="11" t="s">
        <v>211</v>
      </c>
      <c r="D155" s="11" t="s">
        <v>723</v>
      </c>
      <c r="E155" s="11" t="s">
        <v>66</v>
      </c>
      <c r="F155" s="11" t="s">
        <v>724</v>
      </c>
      <c r="G155" s="13">
        <v>21335.7</v>
      </c>
      <c r="H155" s="13">
        <v>21412.799999999999</v>
      </c>
      <c r="I155" s="14">
        <v>43901</v>
      </c>
      <c r="J155" s="15">
        <v>1.24</v>
      </c>
      <c r="K155" s="34" t="s">
        <v>124</v>
      </c>
      <c r="L155" s="15">
        <v>2.82</v>
      </c>
      <c r="M155" s="15">
        <v>0</v>
      </c>
      <c r="N155" s="15" t="s">
        <v>1645</v>
      </c>
      <c r="O155" s="15" t="s">
        <v>1644</v>
      </c>
      <c r="P155" s="19">
        <v>8.5109999999999992</v>
      </c>
      <c r="Q155" s="17">
        <v>172</v>
      </c>
      <c r="R155" s="26">
        <v>49.567999999999998</v>
      </c>
      <c r="S155" s="13">
        <v>334.97</v>
      </c>
      <c r="T155" s="43">
        <v>60</v>
      </c>
      <c r="U155" s="43">
        <v>4</v>
      </c>
      <c r="V155" s="43">
        <v>7</v>
      </c>
      <c r="W155" s="46">
        <v>0.36363636363636365</v>
      </c>
      <c r="X155" s="16">
        <v>44243</v>
      </c>
      <c r="Y155" s="16">
        <v>44196</v>
      </c>
      <c r="Z155" s="16" t="s">
        <v>1649</v>
      </c>
      <c r="AA155" s="17">
        <v>20390</v>
      </c>
      <c r="AB155" s="17">
        <v>21336</v>
      </c>
      <c r="AC155" s="39">
        <v>-4.4338207724034497E-2</v>
      </c>
      <c r="AD155" s="19">
        <v>4.3</v>
      </c>
      <c r="AE155" s="19">
        <v>4.97</v>
      </c>
      <c r="AF155" s="18">
        <v>-0.13480885311871227</v>
      </c>
      <c r="AG155" s="17">
        <v>1185</v>
      </c>
      <c r="AH155" s="17">
        <v>9887</v>
      </c>
      <c r="AI155" s="19">
        <v>69.790000000000006</v>
      </c>
      <c r="AJ155" s="19">
        <v>48.63</v>
      </c>
      <c r="AK155" s="18">
        <v>0.43512235245733094</v>
      </c>
      <c r="AL155" s="19">
        <v>20.59</v>
      </c>
      <c r="AM155" s="19">
        <v>90.78</v>
      </c>
      <c r="AO155" s="19">
        <v>20.92</v>
      </c>
      <c r="AP155" s="37" t="s">
        <v>725</v>
      </c>
    </row>
    <row r="156" spans="1:42" ht="17" customHeight="1" x14ac:dyDescent="0.35">
      <c r="A156" s="11">
        <v>155</v>
      </c>
      <c r="B156" s="12" t="s">
        <v>814</v>
      </c>
      <c r="C156" s="11" t="s">
        <v>10</v>
      </c>
      <c r="D156" s="11" t="s">
        <v>815</v>
      </c>
      <c r="E156" s="11" t="s">
        <v>66</v>
      </c>
      <c r="F156" s="11" t="s">
        <v>816</v>
      </c>
      <c r="G156" s="13">
        <v>21184</v>
      </c>
      <c r="H156" s="13">
        <v>24556</v>
      </c>
      <c r="I156" s="14">
        <v>44014</v>
      </c>
      <c r="J156" s="15">
        <v>4.4000000000000004</v>
      </c>
      <c r="K156" s="34" t="s">
        <v>123</v>
      </c>
      <c r="L156" s="15">
        <v>44</v>
      </c>
      <c r="M156" s="15">
        <v>2</v>
      </c>
      <c r="N156" s="15" t="s">
        <v>1644</v>
      </c>
      <c r="P156" s="19">
        <v>19</v>
      </c>
      <c r="Q156" s="17">
        <v>618</v>
      </c>
      <c r="R156" s="26">
        <v>31</v>
      </c>
      <c r="S156" s="13">
        <v>343</v>
      </c>
      <c r="U156" s="17">
        <v>2</v>
      </c>
      <c r="V156" s="17">
        <v>6</v>
      </c>
      <c r="W156" s="46">
        <v>0.25</v>
      </c>
      <c r="X156" s="16">
        <v>43983</v>
      </c>
      <c r="Y156" s="16">
        <v>43921</v>
      </c>
      <c r="AA156" s="17">
        <v>19577</v>
      </c>
      <c r="AB156" s="17">
        <v>20753</v>
      </c>
      <c r="AC156" s="39">
        <v>-5.666650604731846E-2</v>
      </c>
      <c r="AD156" s="19">
        <v>-20.76</v>
      </c>
      <c r="AE156" s="19">
        <v>4.47</v>
      </c>
      <c r="AF156" s="18">
        <v>-5.6442953020134237</v>
      </c>
      <c r="AG156" s="17">
        <v>2017</v>
      </c>
      <c r="AH156" s="17">
        <v>26006</v>
      </c>
      <c r="AI156" s="19">
        <v>25.75</v>
      </c>
      <c r="AJ156" s="19">
        <v>36.86</v>
      </c>
      <c r="AK156" s="18">
        <v>-0.30141074335322843</v>
      </c>
      <c r="AL156" s="19">
        <v>7.9</v>
      </c>
      <c r="AM156" s="19">
        <v>30.14</v>
      </c>
      <c r="AP156" s="37" t="s">
        <v>817</v>
      </c>
    </row>
    <row r="157" spans="1:42" ht="17" customHeight="1" x14ac:dyDescent="0.35">
      <c r="A157" s="11">
        <v>156</v>
      </c>
      <c r="B157" s="12" t="s">
        <v>904</v>
      </c>
      <c r="C157" s="11" t="s">
        <v>27</v>
      </c>
      <c r="D157" s="11" t="s">
        <v>905</v>
      </c>
      <c r="E157" s="11" t="s">
        <v>66</v>
      </c>
      <c r="F157" s="11" t="s">
        <v>906</v>
      </c>
      <c r="G157" s="13">
        <v>21076.5</v>
      </c>
      <c r="H157" s="13">
        <v>21025.200000000001</v>
      </c>
      <c r="I157" s="14">
        <v>43930</v>
      </c>
      <c r="J157" s="15">
        <v>5.5</v>
      </c>
      <c r="K157" s="34" t="s">
        <v>121</v>
      </c>
      <c r="L157" s="15">
        <v>9.4</v>
      </c>
      <c r="M157" s="15">
        <v>3.1</v>
      </c>
      <c r="N157" s="15" t="s">
        <v>1644</v>
      </c>
      <c r="P157" s="19">
        <v>18</v>
      </c>
      <c r="Q157" s="17">
        <v>1939</v>
      </c>
      <c r="R157" s="26">
        <v>9</v>
      </c>
      <c r="S157" s="13">
        <v>805</v>
      </c>
      <c r="T157" s="43">
        <v>64</v>
      </c>
      <c r="U157" s="43">
        <v>3</v>
      </c>
      <c r="V157" s="43">
        <v>10</v>
      </c>
      <c r="W157" s="46">
        <v>0.23076923076923078</v>
      </c>
      <c r="X157" s="16">
        <v>44250</v>
      </c>
      <c r="Y157" s="16">
        <v>44196</v>
      </c>
      <c r="Z157" s="16" t="s">
        <v>1649</v>
      </c>
      <c r="AA157" s="17">
        <v>19208</v>
      </c>
      <c r="AB157" s="17">
        <v>21364</v>
      </c>
      <c r="AC157" s="39">
        <v>-0.10091743119266056</v>
      </c>
      <c r="AD157" s="19">
        <v>6.31</v>
      </c>
      <c r="AE157" s="19">
        <v>7.88</v>
      </c>
      <c r="AF157" s="18">
        <v>-0.19923857868020309</v>
      </c>
      <c r="AG157" s="17">
        <v>2773</v>
      </c>
      <c r="AH157" s="17">
        <v>52626</v>
      </c>
      <c r="AI157" s="19">
        <v>213.27</v>
      </c>
      <c r="AJ157" s="19">
        <v>191.62</v>
      </c>
      <c r="AK157" s="18">
        <v>0.11298403089447868</v>
      </c>
      <c r="AL157" s="19">
        <v>124.23</v>
      </c>
      <c r="AM157" s="19">
        <v>231.91</v>
      </c>
      <c r="AN157" s="22">
        <v>2.4899999999999999E-2</v>
      </c>
      <c r="AO157" s="19">
        <v>33.14</v>
      </c>
    </row>
    <row r="158" spans="1:42" ht="17" customHeight="1" x14ac:dyDescent="0.35">
      <c r="A158" s="11">
        <v>157</v>
      </c>
      <c r="B158" s="12" t="s">
        <v>990</v>
      </c>
      <c r="C158" s="11" t="s">
        <v>30</v>
      </c>
      <c r="D158" s="11" t="s">
        <v>991</v>
      </c>
      <c r="E158" s="11" t="s">
        <v>66</v>
      </c>
      <c r="F158" s="11" t="s">
        <v>992</v>
      </c>
      <c r="G158" s="13">
        <v>20972</v>
      </c>
      <c r="H158" s="13">
        <v>20758</v>
      </c>
      <c r="I158" s="14">
        <v>43929</v>
      </c>
      <c r="J158" s="15">
        <v>4.5919999999999996</v>
      </c>
      <c r="K158" s="34" t="s">
        <v>121</v>
      </c>
      <c r="L158" s="15">
        <v>12.3</v>
      </c>
      <c r="M158" s="15">
        <v>0.84699999999999998</v>
      </c>
      <c r="N158" s="15" t="s">
        <v>1644</v>
      </c>
      <c r="P158" s="19">
        <v>13.4</v>
      </c>
      <c r="Q158" s="17">
        <v>346</v>
      </c>
      <c r="R158" s="26">
        <v>38.878</v>
      </c>
      <c r="S158" s="13">
        <v>303.38600000000002</v>
      </c>
      <c r="T158" s="17">
        <v>53.4</v>
      </c>
      <c r="U158" s="17">
        <v>1</v>
      </c>
      <c r="V158" s="17">
        <v>4</v>
      </c>
      <c r="W158" s="46">
        <v>0.2</v>
      </c>
      <c r="X158" s="16">
        <v>44245</v>
      </c>
      <c r="Y158" s="16">
        <v>44196</v>
      </c>
      <c r="Z158" s="16" t="s">
        <v>1649</v>
      </c>
      <c r="AA158" s="17">
        <v>10571</v>
      </c>
      <c r="AB158" s="17">
        <v>20972</v>
      </c>
      <c r="AC158" s="39">
        <v>-0.49594697692160977</v>
      </c>
      <c r="AD158" s="19">
        <v>-0.82</v>
      </c>
      <c r="AE158" s="19">
        <v>3.8</v>
      </c>
      <c r="AF158" s="18">
        <v>-1.2157894736842105</v>
      </c>
      <c r="AG158" s="17">
        <v>9175</v>
      </c>
      <c r="AH158" s="17">
        <v>24701</v>
      </c>
      <c r="AI158" s="19">
        <v>131.91999999999999</v>
      </c>
      <c r="AJ158" s="19">
        <v>150.83000000000001</v>
      </c>
      <c r="AK158" s="18">
        <v>-0.12537293641848454</v>
      </c>
      <c r="AL158" s="19">
        <v>46.56</v>
      </c>
      <c r="AM158" s="19">
        <v>159.97999999999999</v>
      </c>
    </row>
    <row r="159" spans="1:42" ht="17" customHeight="1" x14ac:dyDescent="0.35">
      <c r="A159" s="11">
        <v>158</v>
      </c>
      <c r="B159" s="12" t="s">
        <v>1076</v>
      </c>
      <c r="C159" s="11" t="s">
        <v>1077</v>
      </c>
      <c r="D159" s="11" t="s">
        <v>1078</v>
      </c>
      <c r="E159" s="11" t="s">
        <v>66</v>
      </c>
      <c r="F159" s="11" t="s">
        <v>1079</v>
      </c>
      <c r="G159" s="13">
        <v>20863.5</v>
      </c>
      <c r="H159" s="13">
        <v>21991.200000000001</v>
      </c>
      <c r="I159" s="14">
        <v>43901</v>
      </c>
      <c r="J159" s="15">
        <v>4.1304429999999996</v>
      </c>
      <c r="K159" s="34" t="s">
        <v>123</v>
      </c>
      <c r="L159" s="15">
        <v>6.8</v>
      </c>
      <c r="M159" s="15">
        <v>0.56599999999999995</v>
      </c>
      <c r="N159" s="15" t="s">
        <v>1644</v>
      </c>
      <c r="P159" s="19">
        <v>12.5</v>
      </c>
      <c r="Q159" s="17">
        <v>2230</v>
      </c>
      <c r="S159" s="13">
        <v>303</v>
      </c>
      <c r="T159" s="43">
        <v>61.909090909090907</v>
      </c>
      <c r="U159" s="43">
        <v>3</v>
      </c>
      <c r="V159" s="43">
        <v>8</v>
      </c>
      <c r="W159" s="46">
        <v>0.27272727272727271</v>
      </c>
      <c r="X159" s="16">
        <v>44246</v>
      </c>
      <c r="Y159" s="16">
        <v>44196</v>
      </c>
      <c r="Z159" s="16" t="s">
        <v>1649</v>
      </c>
      <c r="AA159" s="17">
        <v>18001.099999999999</v>
      </c>
      <c r="AB159" s="17">
        <v>20863.5</v>
      </c>
      <c r="AC159" s="39">
        <v>-0.13719653941093304</v>
      </c>
      <c r="AD159" s="19">
        <v>0.41</v>
      </c>
      <c r="AE159" s="19">
        <v>7.72</v>
      </c>
      <c r="AF159" s="18">
        <v>-0.94689119170984459</v>
      </c>
      <c r="AG159" s="17">
        <v>1225</v>
      </c>
      <c r="AH159" s="17">
        <v>9328</v>
      </c>
      <c r="AI159" s="19">
        <v>90.18</v>
      </c>
      <c r="AJ159" s="19">
        <v>94.46</v>
      </c>
      <c r="AK159" s="18">
        <v>-4.5310184204954342E-2</v>
      </c>
      <c r="AL159" s="19">
        <v>49.57</v>
      </c>
      <c r="AM159" s="19">
        <v>102.27</v>
      </c>
      <c r="AN159" s="22">
        <v>2.3900000000000001E-2</v>
      </c>
      <c r="AO159" s="19">
        <v>246.59</v>
      </c>
    </row>
    <row r="160" spans="1:42" ht="17" customHeight="1" x14ac:dyDescent="0.35">
      <c r="A160" s="11">
        <v>159</v>
      </c>
      <c r="B160" s="12" t="s">
        <v>1579</v>
      </c>
      <c r="C160" s="11" t="s">
        <v>6</v>
      </c>
      <c r="D160" s="11" t="s">
        <v>1580</v>
      </c>
      <c r="E160" s="11" t="s">
        <v>66</v>
      </c>
      <c r="F160" s="11" t="s">
        <v>1581</v>
      </c>
      <c r="G160" s="13">
        <v>20822</v>
      </c>
      <c r="H160" s="13">
        <v>19214</v>
      </c>
      <c r="I160" s="14">
        <v>44257</v>
      </c>
      <c r="J160" s="15">
        <v>2.89</v>
      </c>
      <c r="K160" s="15" t="s">
        <v>124</v>
      </c>
      <c r="L160" s="15">
        <v>44.620000000000005</v>
      </c>
      <c r="M160" s="15">
        <v>2.19</v>
      </c>
      <c r="N160" s="15" t="s">
        <v>1644</v>
      </c>
      <c r="P160" s="19">
        <v>9.39</v>
      </c>
      <c r="Q160" s="17">
        <v>121</v>
      </c>
      <c r="R160" s="26">
        <v>77.489999999999995</v>
      </c>
      <c r="S160" s="13">
        <v>490</v>
      </c>
      <c r="T160" s="17">
        <v>61.5</v>
      </c>
      <c r="U160" s="17">
        <v>4</v>
      </c>
      <c r="V160" s="17">
        <v>8</v>
      </c>
      <c r="W160" s="46">
        <v>0.33333333333333331</v>
      </c>
      <c r="X160" s="16">
        <v>44252</v>
      </c>
      <c r="Y160" s="16">
        <v>44196</v>
      </c>
      <c r="Z160" s="16" t="s">
        <v>1649</v>
      </c>
      <c r="AA160" s="17">
        <v>12747</v>
      </c>
      <c r="AB160" s="17">
        <v>13218</v>
      </c>
      <c r="AC160" s="39">
        <v>-3.5633227417158422E-2</v>
      </c>
      <c r="AD160" s="19">
        <v>3.83</v>
      </c>
      <c r="AE160" s="19">
        <v>4.51</v>
      </c>
      <c r="AF160" s="18">
        <v>-0.15077605321507756</v>
      </c>
      <c r="AG160" s="17">
        <v>17496</v>
      </c>
      <c r="AH160" s="17">
        <v>469633</v>
      </c>
      <c r="AI160" s="19">
        <v>42.12</v>
      </c>
      <c r="AJ160" s="19">
        <v>48.36</v>
      </c>
      <c r="AK160" s="18">
        <v>-0.12903225806451618</v>
      </c>
      <c r="AL160" s="19">
        <v>26.4</v>
      </c>
      <c r="AM160" s="19">
        <v>46.16</v>
      </c>
      <c r="AN160" s="22">
        <v>2.7199999999999998E-2</v>
      </c>
      <c r="AO160" s="19">
        <v>11.91</v>
      </c>
      <c r="AP160" s="1"/>
    </row>
    <row r="161" spans="1:42" ht="17" customHeight="1" x14ac:dyDescent="0.35">
      <c r="A161" s="11">
        <v>160</v>
      </c>
      <c r="B161" s="12" t="s">
        <v>1162</v>
      </c>
      <c r="C161" s="11" t="s">
        <v>265</v>
      </c>
      <c r="D161" s="11" t="s">
        <v>1163</v>
      </c>
      <c r="E161" s="11" t="s">
        <v>66</v>
      </c>
      <c r="F161" s="11" t="s">
        <v>1164</v>
      </c>
      <c r="G161" s="13">
        <v>20740</v>
      </c>
      <c r="H161" s="13">
        <v>19827</v>
      </c>
      <c r="I161" s="14">
        <v>43930</v>
      </c>
      <c r="J161" s="15">
        <v>4.57</v>
      </c>
      <c r="K161" s="34" t="s">
        <v>123</v>
      </c>
      <c r="L161" s="15">
        <v>12.5</v>
      </c>
      <c r="M161" s="15">
        <v>0.316</v>
      </c>
      <c r="N161" s="15" t="s">
        <v>1644</v>
      </c>
      <c r="P161" s="19">
        <v>14.6</v>
      </c>
      <c r="Q161" s="17">
        <v>150</v>
      </c>
      <c r="R161" s="26">
        <v>97</v>
      </c>
      <c r="S161" s="13">
        <v>301</v>
      </c>
      <c r="T161" s="17">
        <v>66.583333333333329</v>
      </c>
      <c r="U161" s="17">
        <v>4</v>
      </c>
      <c r="V161" s="17">
        <v>8</v>
      </c>
      <c r="W161" s="46">
        <v>0.33333333333333331</v>
      </c>
      <c r="X161" s="16">
        <v>44246</v>
      </c>
      <c r="Y161" s="16">
        <v>44196</v>
      </c>
      <c r="Z161" s="16" t="s">
        <v>1649</v>
      </c>
      <c r="AA161" s="17">
        <v>17288</v>
      </c>
      <c r="AB161" s="17">
        <v>16923</v>
      </c>
      <c r="AC161" s="39">
        <v>2.1568279855817527E-2</v>
      </c>
      <c r="AD161" s="19">
        <v>4.76</v>
      </c>
      <c r="AE161" s="19">
        <v>5.66</v>
      </c>
      <c r="AF161" s="18">
        <v>-0.15901060070671383</v>
      </c>
      <c r="AG161" s="17">
        <v>1911</v>
      </c>
      <c r="AH161" s="17">
        <v>74111</v>
      </c>
      <c r="AI161" s="19">
        <v>48.65</v>
      </c>
      <c r="AJ161" s="19">
        <v>58.6</v>
      </c>
      <c r="AK161" s="18">
        <v>-0.16979522184300347</v>
      </c>
      <c r="AL161" s="19">
        <v>19.04</v>
      </c>
      <c r="AM161" s="19">
        <v>55.87</v>
      </c>
      <c r="AN161" s="22">
        <v>2.6100000000000002E-2</v>
      </c>
      <c r="AO161" s="19">
        <v>11.51</v>
      </c>
    </row>
    <row r="162" spans="1:42" ht="17" customHeight="1" x14ac:dyDescent="0.35">
      <c r="A162" s="11">
        <v>161</v>
      </c>
      <c r="B162" s="12" t="s">
        <v>1248</v>
      </c>
      <c r="C162" s="11" t="s">
        <v>222</v>
      </c>
      <c r="D162" s="11" t="s">
        <v>1249</v>
      </c>
      <c r="E162" s="11" t="s">
        <v>66</v>
      </c>
      <c r="F162" s="11" t="s">
        <v>1250</v>
      </c>
      <c r="G162" s="13">
        <v>20521.2</v>
      </c>
      <c r="H162" s="13">
        <v>19893</v>
      </c>
      <c r="I162" s="14">
        <v>43915</v>
      </c>
      <c r="J162" s="15">
        <v>4.59</v>
      </c>
      <c r="K162" s="34" t="s">
        <v>121</v>
      </c>
      <c r="L162" s="15">
        <v>25.8</v>
      </c>
      <c r="M162" s="15">
        <v>0.32</v>
      </c>
      <c r="N162" s="15" t="s">
        <v>1644</v>
      </c>
      <c r="P162" s="19">
        <v>18.2</v>
      </c>
      <c r="Q162" s="17">
        <v>244</v>
      </c>
      <c r="R162" s="26">
        <v>74.7</v>
      </c>
      <c r="S162" s="13">
        <v>353.1</v>
      </c>
      <c r="T162" s="43">
        <v>65</v>
      </c>
      <c r="U162" s="43">
        <v>1</v>
      </c>
      <c r="V162" s="43">
        <v>5</v>
      </c>
      <c r="W162" s="46">
        <v>0.16666666666666666</v>
      </c>
      <c r="X162" s="16">
        <v>44252</v>
      </c>
      <c r="Y162" s="16">
        <v>44196</v>
      </c>
      <c r="Z162" s="16" t="s">
        <v>1649</v>
      </c>
      <c r="AA162" s="17">
        <v>22284</v>
      </c>
      <c r="AB162" s="17">
        <v>17911</v>
      </c>
      <c r="AC162" s="39">
        <v>0.24415163865780806</v>
      </c>
      <c r="AD162" s="19">
        <v>4.8899999999999997</v>
      </c>
      <c r="AE162" s="19">
        <v>4.05</v>
      </c>
      <c r="AF162" s="18">
        <v>0.20740740740740737</v>
      </c>
      <c r="AG162" s="17">
        <v>35420</v>
      </c>
      <c r="AH162" s="17">
        <v>76161</v>
      </c>
      <c r="AI162" s="19">
        <v>222.14</v>
      </c>
      <c r="AJ162" s="19">
        <v>152.85</v>
      </c>
      <c r="AK162" s="18">
        <v>0.45332024860974807</v>
      </c>
      <c r="AL162" s="19">
        <v>119.6</v>
      </c>
      <c r="AM162" s="19">
        <v>248.86</v>
      </c>
      <c r="AN162" s="22">
        <v>3.8E-3</v>
      </c>
      <c r="AO162" s="19">
        <v>43.48</v>
      </c>
    </row>
    <row r="163" spans="1:42" ht="17" customHeight="1" x14ac:dyDescent="0.35">
      <c r="A163" s="11">
        <v>162</v>
      </c>
      <c r="B163" s="12" t="s">
        <v>1327</v>
      </c>
      <c r="C163" s="11" t="s">
        <v>1328</v>
      </c>
      <c r="D163" s="11" t="s">
        <v>1329</v>
      </c>
      <c r="E163" s="11" t="s">
        <v>66</v>
      </c>
      <c r="F163" s="11" t="s">
        <v>1330</v>
      </c>
      <c r="G163" s="13">
        <v>20419</v>
      </c>
      <c r="H163" s="13">
        <v>21037</v>
      </c>
      <c r="I163" s="14">
        <v>44260</v>
      </c>
      <c r="J163" s="15">
        <v>5.4</v>
      </c>
      <c r="K163" s="34" t="s">
        <v>121</v>
      </c>
      <c r="L163" s="15">
        <v>14</v>
      </c>
      <c r="M163" s="15">
        <v>6</v>
      </c>
      <c r="N163" s="15" t="s">
        <v>1644</v>
      </c>
      <c r="P163" s="19">
        <v>17</v>
      </c>
      <c r="Q163" s="17">
        <v>772</v>
      </c>
      <c r="R163" s="26">
        <v>22.113</v>
      </c>
      <c r="S163" s="13">
        <v>342.60399999999998</v>
      </c>
      <c r="T163" s="17">
        <v>67</v>
      </c>
      <c r="U163" s="17">
        <v>2</v>
      </c>
      <c r="V163" s="17">
        <v>6</v>
      </c>
      <c r="W163" s="46">
        <v>0.25</v>
      </c>
      <c r="X163" s="16">
        <v>44238</v>
      </c>
      <c r="Y163" s="16">
        <v>44196</v>
      </c>
      <c r="Z163" s="16" t="s">
        <v>1649</v>
      </c>
      <c r="AA163" s="17">
        <v>19456</v>
      </c>
      <c r="AB163" s="17">
        <v>20419</v>
      </c>
      <c r="AC163" s="39">
        <v>-4.7161957000832561E-2</v>
      </c>
      <c r="AD163" s="19">
        <v>17.07</v>
      </c>
      <c r="AE163" s="19">
        <v>18.45</v>
      </c>
      <c r="AF163" s="18">
        <v>-7.4796747967479621E-2</v>
      </c>
      <c r="AG163" s="17">
        <v>2496</v>
      </c>
      <c r="AH163" s="17">
        <v>20350</v>
      </c>
      <c r="AI163" s="19">
        <v>179.32</v>
      </c>
      <c r="AJ163" s="19">
        <v>141.74</v>
      </c>
      <c r="AK163" s="18">
        <v>0.26513334274022848</v>
      </c>
      <c r="AL163" s="19">
        <v>64</v>
      </c>
      <c r="AM163" s="19">
        <v>214.68</v>
      </c>
      <c r="AN163" s="22">
        <v>2.5600000000000001E-2</v>
      </c>
      <c r="AO163" s="19">
        <v>11.83</v>
      </c>
    </row>
    <row r="164" spans="1:42" ht="17" customHeight="1" x14ac:dyDescent="0.35">
      <c r="A164" s="11">
        <v>163</v>
      </c>
      <c r="B164" s="12" t="s">
        <v>32</v>
      </c>
      <c r="C164" s="11" t="s">
        <v>34</v>
      </c>
      <c r="D164" s="11" t="s">
        <v>33</v>
      </c>
      <c r="E164" s="11" t="s">
        <v>66</v>
      </c>
      <c r="F164" s="11" t="s">
        <v>75</v>
      </c>
      <c r="G164" s="13">
        <v>20173.3</v>
      </c>
      <c r="H164" s="13">
        <v>20155.5</v>
      </c>
      <c r="I164" s="14">
        <v>44211</v>
      </c>
      <c r="J164" s="15">
        <v>1.732</v>
      </c>
      <c r="K164" s="34" t="s">
        <v>121</v>
      </c>
      <c r="L164" s="15">
        <v>9.1</v>
      </c>
      <c r="M164" s="15">
        <v>3.2</v>
      </c>
      <c r="N164" s="15" t="s">
        <v>1644</v>
      </c>
      <c r="P164" s="19">
        <v>22.661000000000001</v>
      </c>
      <c r="Q164" s="17">
        <v>337.1</v>
      </c>
      <c r="R164" s="26">
        <v>67.221000000000004</v>
      </c>
      <c r="S164" s="13">
        <v>326.38900000000001</v>
      </c>
      <c r="W164" s="46" t="e">
        <v>#DIV/0!</v>
      </c>
      <c r="X164" s="16">
        <v>44154</v>
      </c>
      <c r="Y164" s="16">
        <v>44104</v>
      </c>
      <c r="AA164" s="17">
        <v>13240</v>
      </c>
      <c r="AB164" s="17">
        <v>13642</v>
      </c>
      <c r="AC164" s="39">
        <v>-2.9467819967746663E-2</v>
      </c>
      <c r="AD164" s="19">
        <v>-1.1599999999999999</v>
      </c>
      <c r="AE164" s="19">
        <v>-1.63</v>
      </c>
      <c r="AF164" s="18">
        <v>-0.28834355828220859</v>
      </c>
      <c r="AG164" s="17">
        <v>3484</v>
      </c>
      <c r="AH164" s="17">
        <v>12998.950999999999</v>
      </c>
      <c r="AI164" s="19">
        <v>49.78</v>
      </c>
      <c r="AJ164" s="19">
        <v>43.13</v>
      </c>
      <c r="AK164" s="18">
        <v>0.15418502202643167</v>
      </c>
      <c r="AL164" s="19">
        <v>21.76</v>
      </c>
      <c r="AM164" s="19">
        <v>60.59</v>
      </c>
    </row>
    <row r="165" spans="1:42" ht="17" customHeight="1" x14ac:dyDescent="0.35">
      <c r="A165" s="11">
        <v>164</v>
      </c>
      <c r="B165" s="12" t="s">
        <v>1411</v>
      </c>
      <c r="C165" s="11" t="s">
        <v>163</v>
      </c>
      <c r="D165" s="11" t="s">
        <v>1412</v>
      </c>
      <c r="E165" s="11" t="s">
        <v>66</v>
      </c>
      <c r="F165" s="11" t="s">
        <v>1413</v>
      </c>
      <c r="G165" s="13">
        <v>20156.400000000001</v>
      </c>
      <c r="H165" s="13">
        <v>15794.3</v>
      </c>
      <c r="I165" s="14">
        <v>43943</v>
      </c>
      <c r="J165" s="15">
        <v>11.98</v>
      </c>
      <c r="K165" s="34" t="s">
        <v>121</v>
      </c>
      <c r="L165" s="15">
        <v>4.9400000000000004</v>
      </c>
      <c r="M165" s="15">
        <v>2.93</v>
      </c>
      <c r="N165" s="15" t="s">
        <v>1644</v>
      </c>
      <c r="P165" s="19">
        <v>38.6</v>
      </c>
      <c r="Q165" s="17">
        <v>190</v>
      </c>
      <c r="R165" s="26">
        <v>202.93</v>
      </c>
      <c r="S165" s="13">
        <v>366.67</v>
      </c>
      <c r="T165" s="43">
        <v>62.1</v>
      </c>
      <c r="U165" s="43">
        <v>4</v>
      </c>
      <c r="V165" s="43">
        <v>5</v>
      </c>
      <c r="W165" s="46">
        <v>0.44444444444444442</v>
      </c>
      <c r="X165" s="16">
        <v>44224</v>
      </c>
      <c r="Y165" s="16">
        <v>44196</v>
      </c>
      <c r="Z165" s="16" t="s">
        <v>1649</v>
      </c>
      <c r="AA165" s="17">
        <v>24996</v>
      </c>
      <c r="AB165" s="17">
        <v>20156</v>
      </c>
      <c r="AC165" s="39">
        <v>0.24012700932724748</v>
      </c>
      <c r="AD165" s="19">
        <v>6.08</v>
      </c>
      <c r="AE165" s="19">
        <v>4.13</v>
      </c>
      <c r="AF165" s="18">
        <v>0.47215496368038745</v>
      </c>
      <c r="AH165" s="17">
        <v>39280</v>
      </c>
      <c r="AI165" s="19">
        <v>540.73</v>
      </c>
      <c r="AJ165" s="19">
        <v>323.57</v>
      </c>
      <c r="AK165" s="18">
        <v>0.67113762091664875</v>
      </c>
      <c r="AL165" s="19">
        <v>290.25</v>
      </c>
      <c r="AM165" s="19">
        <v>593.29</v>
      </c>
      <c r="AO165" s="19">
        <v>81.14</v>
      </c>
      <c r="AP165" s="37" t="s">
        <v>603</v>
      </c>
    </row>
    <row r="166" spans="1:42" ht="17" customHeight="1" x14ac:dyDescent="0.35">
      <c r="A166" s="11">
        <v>165</v>
      </c>
      <c r="B166" s="12" t="s">
        <v>174</v>
      </c>
      <c r="C166" s="11" t="s">
        <v>0</v>
      </c>
      <c r="D166" s="11" t="s">
        <v>175</v>
      </c>
      <c r="E166" s="11" t="s">
        <v>66</v>
      </c>
      <c r="F166" s="11" t="s">
        <v>176</v>
      </c>
      <c r="G166" s="13">
        <v>19974</v>
      </c>
      <c r="H166" s="13">
        <v>20229</v>
      </c>
      <c r="I166" s="14">
        <v>44260</v>
      </c>
      <c r="J166" s="15">
        <v>4.3499999999999996</v>
      </c>
      <c r="K166" s="34" t="s">
        <v>121</v>
      </c>
      <c r="L166" s="15">
        <v>1.9</v>
      </c>
      <c r="M166" s="15">
        <v>1</v>
      </c>
      <c r="N166" s="15" t="s">
        <v>1645</v>
      </c>
      <c r="O166" s="15" t="s">
        <v>1645</v>
      </c>
      <c r="P166" s="19">
        <v>9</v>
      </c>
      <c r="Q166" s="17">
        <v>923</v>
      </c>
      <c r="R166" s="26">
        <v>9.7379999999999995</v>
      </c>
      <c r="S166" s="13">
        <v>450.017</v>
      </c>
      <c r="T166" s="43">
        <v>61.166666666666664</v>
      </c>
      <c r="U166" s="43">
        <v>4</v>
      </c>
      <c r="V166" s="43">
        <v>8</v>
      </c>
      <c r="W166" s="46">
        <v>0.33333333333333331</v>
      </c>
      <c r="X166" s="16">
        <v>43908</v>
      </c>
      <c r="Y166" s="16">
        <v>43862</v>
      </c>
      <c r="AA166" s="17">
        <v>19974</v>
      </c>
      <c r="AB166" s="17">
        <v>20299</v>
      </c>
      <c r="AC166" s="39">
        <v>-1.6010640918271837E-2</v>
      </c>
      <c r="AD166" s="19">
        <v>4.37</v>
      </c>
      <c r="AE166" s="19">
        <v>4.84</v>
      </c>
      <c r="AF166" s="18">
        <v>-9.710743801652888E-2</v>
      </c>
      <c r="AG166" s="17">
        <v>0</v>
      </c>
      <c r="AH166" s="17">
        <v>14555</v>
      </c>
      <c r="AI166" s="19">
        <v>41.33</v>
      </c>
      <c r="AJ166" s="19">
        <v>49.13</v>
      </c>
      <c r="AK166" s="18">
        <v>-0.15876246692448615</v>
      </c>
      <c r="AL166" s="19">
        <v>10.89</v>
      </c>
      <c r="AM166" s="19">
        <v>58.74</v>
      </c>
      <c r="AN166" s="22">
        <v>1.7999999999999999E-2</v>
      </c>
    </row>
    <row r="167" spans="1:42" ht="17" customHeight="1" x14ac:dyDescent="0.35">
      <c r="A167" s="11">
        <v>166</v>
      </c>
      <c r="B167" s="12" t="s">
        <v>277</v>
      </c>
      <c r="C167" s="11" t="s">
        <v>278</v>
      </c>
      <c r="D167" s="11" t="s">
        <v>279</v>
      </c>
      <c r="E167" s="11" t="s">
        <v>66</v>
      </c>
      <c r="F167" s="11" t="s">
        <v>280</v>
      </c>
      <c r="G167" s="13">
        <v>19810.3</v>
      </c>
      <c r="H167" s="13">
        <v>21148.5</v>
      </c>
      <c r="I167" s="14">
        <v>43927</v>
      </c>
      <c r="J167" s="15">
        <v>2.67</v>
      </c>
      <c r="K167" s="34" t="s">
        <v>121</v>
      </c>
      <c r="L167" s="15">
        <v>11.9</v>
      </c>
      <c r="M167" s="15">
        <v>2.94</v>
      </c>
      <c r="N167" s="15" t="s">
        <v>1644</v>
      </c>
      <c r="P167" s="19">
        <v>13.7</v>
      </c>
      <c r="Q167" s="17">
        <v>1349</v>
      </c>
      <c r="R167" s="26">
        <v>10.17</v>
      </c>
      <c r="S167" s="13">
        <v>474.9</v>
      </c>
      <c r="T167" s="17">
        <v>64.400000000000006</v>
      </c>
      <c r="U167" s="17">
        <v>2</v>
      </c>
      <c r="V167" s="17">
        <v>9</v>
      </c>
      <c r="W167" s="46">
        <v>0.18181818181818182</v>
      </c>
      <c r="X167" s="16">
        <v>44237</v>
      </c>
      <c r="Y167" s="16">
        <v>44196</v>
      </c>
      <c r="Z167" s="16" t="s">
        <v>1649</v>
      </c>
      <c r="AA167" s="17">
        <v>17046</v>
      </c>
      <c r="AB167" s="17">
        <v>19810</v>
      </c>
      <c r="AC167" s="39">
        <v>-0.13952549217566884</v>
      </c>
      <c r="AD167" s="19">
        <v>2.62</v>
      </c>
      <c r="AE167" s="19">
        <v>12.75</v>
      </c>
      <c r="AF167" s="18">
        <v>-0.79450980392156856</v>
      </c>
      <c r="AG167" s="17">
        <v>1655.8</v>
      </c>
      <c r="AH167" s="17">
        <v>13198.6</v>
      </c>
      <c r="AI167" s="19">
        <v>158.80000000000001</v>
      </c>
      <c r="AJ167" s="19">
        <v>135.84</v>
      </c>
      <c r="AK167" s="18">
        <v>0.16902237926972916</v>
      </c>
      <c r="AL167" s="19">
        <v>63.2</v>
      </c>
      <c r="AM167" s="19">
        <v>182.37</v>
      </c>
      <c r="AN167" s="22">
        <v>5.7000000000000002E-3</v>
      </c>
      <c r="AO167" s="19">
        <v>68.849999999999994</v>
      </c>
    </row>
    <row r="168" spans="1:42" ht="17" customHeight="1" x14ac:dyDescent="0.35">
      <c r="A168" s="11">
        <v>167</v>
      </c>
      <c r="B168" s="12" t="s">
        <v>368</v>
      </c>
      <c r="C168" s="11" t="s">
        <v>369</v>
      </c>
      <c r="D168" s="11" t="s">
        <v>370</v>
      </c>
      <c r="E168" s="11" t="s">
        <v>66</v>
      </c>
      <c r="F168" s="11" t="s">
        <v>371</v>
      </c>
      <c r="G168" s="13">
        <v>19796</v>
      </c>
      <c r="H168" s="13">
        <v>19627</v>
      </c>
      <c r="I168" s="14">
        <v>43923</v>
      </c>
      <c r="J168" s="15">
        <v>9.3729999999999993</v>
      </c>
      <c r="K168" s="34" t="s">
        <v>122</v>
      </c>
      <c r="L168" s="15">
        <v>7.6</v>
      </c>
      <c r="M168" s="15">
        <v>1.4</v>
      </c>
      <c r="N168" s="15" t="s">
        <v>1644</v>
      </c>
      <c r="P168" s="19">
        <v>15.4</v>
      </c>
      <c r="Q168" s="17">
        <v>109</v>
      </c>
      <c r="R168" s="26">
        <v>142.19999999999999</v>
      </c>
      <c r="S168" s="13">
        <v>335</v>
      </c>
      <c r="T168" s="43">
        <v>59.545454545454547</v>
      </c>
      <c r="U168" s="43">
        <v>3</v>
      </c>
      <c r="V168" s="43">
        <v>8</v>
      </c>
      <c r="W168" s="46">
        <v>0.27272727272727271</v>
      </c>
      <c r="X168" s="16">
        <v>44253</v>
      </c>
      <c r="Y168" s="16">
        <v>44196</v>
      </c>
      <c r="Z168" s="16" t="s">
        <v>1649</v>
      </c>
      <c r="AA168" s="17">
        <v>26153</v>
      </c>
      <c r="AB168" s="17">
        <v>25110</v>
      </c>
      <c r="AC168" s="39">
        <v>4.1537236160892076E-2</v>
      </c>
      <c r="AD168" s="19">
        <v>2.4</v>
      </c>
      <c r="AE168" s="19">
        <v>-0.7</v>
      </c>
      <c r="AF168" s="18">
        <v>-4.4285714285714279</v>
      </c>
      <c r="AG168" s="17">
        <v>5177</v>
      </c>
      <c r="AH168" s="17">
        <v>47414</v>
      </c>
      <c r="AI168" s="19">
        <v>41</v>
      </c>
      <c r="AJ168" s="19">
        <v>45.66</v>
      </c>
      <c r="AK168" s="18">
        <v>-0.10205869469995613</v>
      </c>
      <c r="AL168" s="19">
        <v>30.95</v>
      </c>
      <c r="AM168" s="19">
        <v>47.07</v>
      </c>
      <c r="AN168" s="22">
        <v>7.3300000000000004E-2</v>
      </c>
      <c r="AO168" s="19">
        <v>19.54</v>
      </c>
    </row>
    <row r="169" spans="1:42" ht="17" customHeight="1" x14ac:dyDescent="0.35">
      <c r="A169" s="11">
        <v>168</v>
      </c>
      <c r="B169" s="12" t="s">
        <v>459</v>
      </c>
      <c r="C169" s="11" t="s">
        <v>460</v>
      </c>
      <c r="D169" s="11" t="s">
        <v>461</v>
      </c>
      <c r="E169" s="11" t="s">
        <v>66</v>
      </c>
      <c r="F169" s="11" t="s">
        <v>462</v>
      </c>
      <c r="G169" s="13">
        <v>19743.5</v>
      </c>
      <c r="H169" s="13">
        <v>17619.900000000001</v>
      </c>
      <c r="I169" s="14">
        <v>44113</v>
      </c>
      <c r="J169" s="15">
        <v>2.1</v>
      </c>
      <c r="K169" s="34" t="s">
        <v>123</v>
      </c>
      <c r="L169" s="15">
        <v>2.9</v>
      </c>
      <c r="M169" s="15">
        <v>0</v>
      </c>
      <c r="N169" s="15" t="s">
        <v>1644</v>
      </c>
      <c r="P169" s="19">
        <v>6.1</v>
      </c>
      <c r="Q169" s="17">
        <v>89</v>
      </c>
      <c r="R169" s="26">
        <v>68.807000000000002</v>
      </c>
      <c r="S169" s="13">
        <v>361.28300000000002</v>
      </c>
      <c r="T169" s="43">
        <v>64.2</v>
      </c>
      <c r="U169" s="43">
        <v>1</v>
      </c>
      <c r="V169" s="43">
        <v>8</v>
      </c>
      <c r="W169" s="46">
        <v>0.1111111111111111</v>
      </c>
      <c r="X169" s="16">
        <v>44061</v>
      </c>
      <c r="Y169" s="16">
        <v>44009</v>
      </c>
      <c r="AA169" s="17">
        <v>25086.3</v>
      </c>
      <c r="AB169" s="17">
        <v>19743.5</v>
      </c>
      <c r="AC169" s="39">
        <v>0.2706105806974447</v>
      </c>
      <c r="AD169" s="19">
        <v>-1.01</v>
      </c>
      <c r="AE169" s="19">
        <v>1.59</v>
      </c>
      <c r="AF169" s="18">
        <v>-1.6352201257861636</v>
      </c>
      <c r="AG169" s="17">
        <v>1353</v>
      </c>
      <c r="AH169" s="17">
        <v>7719.7</v>
      </c>
      <c r="AI169" s="19">
        <v>47.61</v>
      </c>
      <c r="AJ169" s="19">
        <v>51.48</v>
      </c>
      <c r="AK169" s="18">
        <v>-7.5174825174825127E-2</v>
      </c>
      <c r="AL169" s="19">
        <v>7.41</v>
      </c>
      <c r="AM169" s="19">
        <v>57.47</v>
      </c>
    </row>
    <row r="170" spans="1:42" ht="17" customHeight="1" x14ac:dyDescent="0.35">
      <c r="A170" s="11">
        <v>169</v>
      </c>
      <c r="B170" s="12" t="s">
        <v>1497</v>
      </c>
      <c r="C170" s="11" t="s">
        <v>271</v>
      </c>
      <c r="D170" s="11" t="s">
        <v>1498</v>
      </c>
      <c r="E170" s="11" t="s">
        <v>66</v>
      </c>
      <c r="F170" s="11" t="s">
        <v>1499</v>
      </c>
      <c r="G170" s="13">
        <v>19518.599999999999</v>
      </c>
      <c r="H170" s="13">
        <v>19036.900000000001</v>
      </c>
      <c r="I170" s="14">
        <v>44106</v>
      </c>
      <c r="J170" s="15">
        <v>2.2599999999999998</v>
      </c>
      <c r="K170" s="15" t="s">
        <v>124</v>
      </c>
      <c r="L170" s="15">
        <v>5.45</v>
      </c>
      <c r="M170" s="15">
        <v>0.878</v>
      </c>
      <c r="N170" s="15" t="s">
        <v>1645</v>
      </c>
      <c r="O170" s="15" t="s">
        <v>1644</v>
      </c>
      <c r="P170" s="19">
        <v>7.5</v>
      </c>
      <c r="Q170" s="17">
        <v>144</v>
      </c>
      <c r="R170" s="26">
        <v>53.54</v>
      </c>
      <c r="S170" s="13">
        <v>435</v>
      </c>
      <c r="T170" s="43">
        <v>63.111111111111114</v>
      </c>
      <c r="U170" s="43">
        <v>3</v>
      </c>
      <c r="V170" s="43">
        <v>6</v>
      </c>
      <c r="W170" s="46">
        <v>0.33333333333333331</v>
      </c>
      <c r="X170" s="16">
        <v>44057</v>
      </c>
      <c r="Y170" s="16">
        <v>44009</v>
      </c>
      <c r="AA170" s="17">
        <v>17634</v>
      </c>
      <c r="AB170" s="17">
        <v>19529</v>
      </c>
      <c r="AC170" s="39">
        <v>-9.7035178452557741E-2</v>
      </c>
      <c r="AD170" s="19">
        <v>-0.31</v>
      </c>
      <c r="AE170" s="19">
        <v>1.59</v>
      </c>
      <c r="AF170" s="18">
        <v>-1.1949685534591195</v>
      </c>
      <c r="AG170" s="17">
        <v>773.73400000000004</v>
      </c>
      <c r="AH170" s="17">
        <v>8105.1970000000001</v>
      </c>
      <c r="AI170" s="19">
        <v>31.11</v>
      </c>
      <c r="AJ170" s="19">
        <v>41.24</v>
      </c>
      <c r="AK170" s="18">
        <v>-0.24563530552861304</v>
      </c>
      <c r="AL170" s="19">
        <v>17.850000000000001</v>
      </c>
      <c r="AM170" s="19">
        <v>42.3</v>
      </c>
      <c r="AN170" s="22">
        <v>2.23E-2</v>
      </c>
      <c r="AP170" s="1" t="s">
        <v>1489</v>
      </c>
    </row>
    <row r="171" spans="1:42" ht="17" customHeight="1" x14ac:dyDescent="0.35">
      <c r="A171" s="11">
        <v>170</v>
      </c>
      <c r="B171" s="12" t="s">
        <v>549</v>
      </c>
      <c r="C171" s="11" t="s">
        <v>196</v>
      </c>
      <c r="D171" s="11" t="s">
        <v>550</v>
      </c>
      <c r="E171" s="11" t="s">
        <v>66</v>
      </c>
      <c r="F171" s="11" t="s">
        <v>551</v>
      </c>
      <c r="G171" s="13">
        <v>19461</v>
      </c>
      <c r="H171" s="13">
        <v>18253</v>
      </c>
      <c r="I171" s="14">
        <v>43927</v>
      </c>
      <c r="J171" s="15">
        <v>2.6</v>
      </c>
      <c r="K171" s="34" t="s">
        <v>124</v>
      </c>
      <c r="L171" s="15">
        <v>5.8</v>
      </c>
      <c r="N171" s="15" t="s">
        <v>1644</v>
      </c>
      <c r="P171" s="19">
        <v>12.1</v>
      </c>
      <c r="Q171" s="17">
        <v>268</v>
      </c>
      <c r="R171" s="26">
        <v>45</v>
      </c>
      <c r="S171" s="13">
        <v>477</v>
      </c>
      <c r="T171" s="43">
        <v>64.222222222222229</v>
      </c>
      <c r="U171" s="43">
        <v>3</v>
      </c>
      <c r="V171" s="43">
        <v>6</v>
      </c>
      <c r="W171" s="46">
        <v>0.33333333333333331</v>
      </c>
      <c r="X171" s="16">
        <v>44238</v>
      </c>
      <c r="Y171" s="16">
        <v>44196</v>
      </c>
      <c r="Z171" s="16" t="s">
        <v>1649</v>
      </c>
      <c r="AA171" s="17">
        <v>16472</v>
      </c>
      <c r="AB171" s="17">
        <v>17170</v>
      </c>
      <c r="AC171" s="39">
        <v>-4.0652300524170064E-2</v>
      </c>
      <c r="AD171" s="19">
        <v>2.27</v>
      </c>
      <c r="AE171" s="19">
        <v>5.56</v>
      </c>
      <c r="AF171" s="18">
        <v>-0.59172661870503596</v>
      </c>
      <c r="AG171" s="17">
        <v>1078</v>
      </c>
      <c r="AH171" s="17">
        <v>95948</v>
      </c>
      <c r="AI171" s="19">
        <v>34.5</v>
      </c>
      <c r="AJ171" s="19">
        <v>34.53</v>
      </c>
      <c r="AK171" s="18">
        <v>-8.688097306690164E-4</v>
      </c>
      <c r="AL171" s="19">
        <v>12.15</v>
      </c>
      <c r="AM171" s="19">
        <v>41.21</v>
      </c>
      <c r="AN171" s="22">
        <v>2.1899999999999999E-2</v>
      </c>
      <c r="AO171" s="19">
        <v>17.899999999999999</v>
      </c>
      <c r="AP171" s="37" t="s">
        <v>552</v>
      </c>
    </row>
    <row r="172" spans="1:42" ht="17" customHeight="1" x14ac:dyDescent="0.35">
      <c r="A172" s="11">
        <v>171</v>
      </c>
      <c r="B172" s="12" t="s">
        <v>637</v>
      </c>
      <c r="C172" s="11" t="s">
        <v>35</v>
      </c>
      <c r="D172" s="11" t="s">
        <v>638</v>
      </c>
      <c r="E172" s="11" t="s">
        <v>66</v>
      </c>
      <c r="F172" s="11" t="s">
        <v>639</v>
      </c>
      <c r="G172" s="13">
        <v>19392.3</v>
      </c>
      <c r="H172" s="13">
        <v>18735.099999999999</v>
      </c>
      <c r="I172" s="14">
        <v>44257</v>
      </c>
      <c r="J172" s="15">
        <v>3.5</v>
      </c>
      <c r="K172" s="34" t="s">
        <v>121</v>
      </c>
      <c r="L172" s="15">
        <v>3.2</v>
      </c>
      <c r="M172" s="15">
        <v>5.3</v>
      </c>
      <c r="N172" s="15" t="s">
        <v>1644</v>
      </c>
      <c r="P172" s="19">
        <v>8.5236079999999994</v>
      </c>
      <c r="Q172" s="17">
        <v>253</v>
      </c>
      <c r="R172" s="26">
        <v>33.732999999999997</v>
      </c>
      <c r="S172" s="13">
        <v>1093.5509999999999</v>
      </c>
      <c r="T172" s="17">
        <v>64.727272727272734</v>
      </c>
      <c r="U172" s="17">
        <v>3</v>
      </c>
      <c r="V172" s="17">
        <v>8</v>
      </c>
      <c r="W172" s="46">
        <v>0.27272727272727271</v>
      </c>
      <c r="X172" s="16">
        <v>44246</v>
      </c>
      <c r="Y172" s="16">
        <v>44196</v>
      </c>
      <c r="Z172" s="16" t="s">
        <v>1649</v>
      </c>
      <c r="AA172" s="17">
        <v>16537.433000000001</v>
      </c>
      <c r="AB172" s="17">
        <v>17522.234</v>
      </c>
      <c r="AC172" s="39">
        <v>-5.6202936223771434E-2</v>
      </c>
      <c r="AD172" s="19">
        <v>-0.2</v>
      </c>
      <c r="AE172" s="19">
        <v>4.26</v>
      </c>
      <c r="AF172" s="18">
        <v>-1.0469483568075117</v>
      </c>
      <c r="AG172" s="17">
        <v>1917.4770000000001</v>
      </c>
      <c r="AH172" s="17">
        <v>13440.215</v>
      </c>
      <c r="AI172" s="19">
        <v>99.69</v>
      </c>
      <c r="AJ172" s="19">
        <v>101.92</v>
      </c>
      <c r="AK172" s="18">
        <v>-2.1879905808477276E-2</v>
      </c>
      <c r="AL172" s="19">
        <v>49.68</v>
      </c>
      <c r="AM172" s="19">
        <v>118.84</v>
      </c>
      <c r="AN172" s="22">
        <v>2.8899999999999999E-2</v>
      </c>
      <c r="AO172" s="29"/>
    </row>
    <row r="173" spans="1:42" ht="17" customHeight="1" x14ac:dyDescent="0.35">
      <c r="A173" s="11">
        <v>172</v>
      </c>
      <c r="B173" s="12" t="s">
        <v>726</v>
      </c>
      <c r="C173" s="11" t="s">
        <v>25</v>
      </c>
      <c r="D173" s="11" t="s">
        <v>727</v>
      </c>
      <c r="E173" s="11" t="s">
        <v>66</v>
      </c>
      <c r="F173" s="11" t="s">
        <v>728</v>
      </c>
      <c r="G173" s="13">
        <v>19204</v>
      </c>
      <c r="H173" s="13">
        <v>16727</v>
      </c>
      <c r="I173" s="14">
        <v>43924</v>
      </c>
      <c r="J173" s="15">
        <v>3.2</v>
      </c>
      <c r="K173" s="34" t="s">
        <v>123</v>
      </c>
      <c r="L173" s="15">
        <v>10.8</v>
      </c>
      <c r="M173" s="15">
        <v>2.94</v>
      </c>
      <c r="N173" s="15" t="s">
        <v>1644</v>
      </c>
      <c r="P173" s="19">
        <v>21.8</v>
      </c>
      <c r="Q173" s="17">
        <v>168</v>
      </c>
      <c r="R173" s="26">
        <v>129.74</v>
      </c>
      <c r="S173" s="13">
        <v>351</v>
      </c>
      <c r="T173" s="43">
        <v>64</v>
      </c>
      <c r="U173" s="43">
        <v>3</v>
      </c>
      <c r="V173" s="43">
        <v>9</v>
      </c>
      <c r="W173" s="46">
        <v>0.25</v>
      </c>
      <c r="X173" s="16">
        <v>44239</v>
      </c>
      <c r="Y173" s="16">
        <v>44196</v>
      </c>
      <c r="Z173" s="16" t="s">
        <v>1649</v>
      </c>
      <c r="AA173" s="17">
        <v>17997</v>
      </c>
      <c r="AB173" s="17">
        <v>19204</v>
      </c>
      <c r="AC173" s="39">
        <v>-6.2851489273068106E-2</v>
      </c>
      <c r="AD173" s="19">
        <v>1.48</v>
      </c>
      <c r="AE173" s="19">
        <v>1.94</v>
      </c>
      <c r="AF173" s="18">
        <v>-0.23711340206185566</v>
      </c>
      <c r="AG173" s="17">
        <v>4254</v>
      </c>
      <c r="AH173" s="17">
        <v>127684</v>
      </c>
      <c r="AI173" s="19">
        <v>76.75</v>
      </c>
      <c r="AJ173" s="19">
        <v>59.01</v>
      </c>
      <c r="AK173" s="18">
        <v>0.30062701237078465</v>
      </c>
      <c r="AL173" s="19">
        <v>43.7</v>
      </c>
      <c r="AM173" s="19">
        <v>87.69</v>
      </c>
      <c r="AN173" s="22">
        <v>2.18E-2</v>
      </c>
      <c r="AO173" s="19">
        <v>47.88</v>
      </c>
    </row>
    <row r="174" spans="1:42" ht="17" customHeight="1" x14ac:dyDescent="0.35">
      <c r="A174" s="11">
        <v>173</v>
      </c>
      <c r="B174" s="12" t="s">
        <v>818</v>
      </c>
      <c r="C174" s="11" t="s">
        <v>211</v>
      </c>
      <c r="D174" s="11" t="s">
        <v>819</v>
      </c>
      <c r="E174" s="11" t="s">
        <v>66</v>
      </c>
      <c r="F174" s="11" t="s">
        <v>820</v>
      </c>
      <c r="G174" s="13">
        <v>19146</v>
      </c>
      <c r="H174" s="13">
        <v>17976.8</v>
      </c>
      <c r="I174" s="14">
        <v>43959</v>
      </c>
      <c r="J174" s="15">
        <v>1.6</v>
      </c>
      <c r="K174" s="34" t="s">
        <v>124</v>
      </c>
      <c r="L174" s="15">
        <v>3</v>
      </c>
      <c r="M174" s="15">
        <v>0.11</v>
      </c>
      <c r="N174" s="15" t="s">
        <v>1644</v>
      </c>
      <c r="P174" s="19">
        <v>9.4</v>
      </c>
      <c r="Q174" s="17">
        <v>220</v>
      </c>
      <c r="R174" s="26">
        <v>43</v>
      </c>
      <c r="S174" s="13">
        <v>436</v>
      </c>
      <c r="W174" s="46" t="e">
        <v>#DIV/0!</v>
      </c>
      <c r="X174" s="16">
        <v>43942</v>
      </c>
      <c r="Y174" s="16">
        <v>43890</v>
      </c>
      <c r="AA174" s="17">
        <v>20320</v>
      </c>
      <c r="AB174" s="17">
        <v>18173</v>
      </c>
      <c r="AC174" s="39">
        <v>0.11814229901502228</v>
      </c>
      <c r="AD174" s="19">
        <v>5.33</v>
      </c>
      <c r="AE174" s="19">
        <v>4.79</v>
      </c>
      <c r="AF174" s="18">
        <v>0.11273486430062631</v>
      </c>
      <c r="AG174" s="17">
        <v>0</v>
      </c>
      <c r="AH174" s="17">
        <v>21082</v>
      </c>
      <c r="AI174" s="19">
        <v>94.46</v>
      </c>
      <c r="AJ174" s="19">
        <v>87.67</v>
      </c>
      <c r="AK174" s="18">
        <v>7.7449526633968202E-2</v>
      </c>
      <c r="AL174" s="19">
        <v>37.590000000000003</v>
      </c>
      <c r="AM174" s="19">
        <v>129.96</v>
      </c>
      <c r="AO174" s="19">
        <v>28.38</v>
      </c>
    </row>
    <row r="175" spans="1:42" ht="17" customHeight="1" x14ac:dyDescent="0.35">
      <c r="A175" s="11">
        <v>174</v>
      </c>
      <c r="B175" s="12" t="s">
        <v>907</v>
      </c>
      <c r="C175" s="11" t="s">
        <v>797</v>
      </c>
      <c r="D175" s="11" t="s">
        <v>908</v>
      </c>
      <c r="E175" s="11" t="s">
        <v>66</v>
      </c>
      <c r="F175" s="11" t="s">
        <v>909</v>
      </c>
      <c r="G175" s="13">
        <v>18479</v>
      </c>
      <c r="H175" s="13">
        <v>18313</v>
      </c>
      <c r="I175" s="14">
        <v>43938</v>
      </c>
      <c r="J175" s="15">
        <v>5.0999999999999996</v>
      </c>
      <c r="K175" s="34" t="s">
        <v>123</v>
      </c>
      <c r="L175" s="15">
        <v>7.4</v>
      </c>
      <c r="M175" s="15">
        <v>5.8000000000000003E-2</v>
      </c>
      <c r="N175" s="15" t="s">
        <v>1644</v>
      </c>
      <c r="P175" s="19">
        <v>24.3</v>
      </c>
      <c r="Q175" s="17">
        <v>452</v>
      </c>
      <c r="R175" s="26">
        <v>53</v>
      </c>
      <c r="S175" s="13">
        <v>508</v>
      </c>
      <c r="T175" s="43">
        <v>60.9</v>
      </c>
      <c r="U175" s="43">
        <v>5</v>
      </c>
      <c r="V175" s="43">
        <v>6</v>
      </c>
      <c r="W175" s="46">
        <v>0.45454545454545453</v>
      </c>
      <c r="X175" s="16">
        <v>44246</v>
      </c>
      <c r="Y175" s="16">
        <v>44196</v>
      </c>
      <c r="Z175" s="16" t="s">
        <v>1649</v>
      </c>
      <c r="AA175" s="17">
        <v>17640</v>
      </c>
      <c r="AB175" s="17">
        <v>18479</v>
      </c>
      <c r="AC175" s="39">
        <v>-4.5402889766762274E-2</v>
      </c>
      <c r="AD175" s="19">
        <v>3.75</v>
      </c>
      <c r="AE175" s="19">
        <v>-2.08</v>
      </c>
      <c r="AF175" s="18">
        <v>-2.8028846153846154</v>
      </c>
      <c r="AG175" s="17">
        <v>8808</v>
      </c>
      <c r="AH175" s="17">
        <v>27106</v>
      </c>
      <c r="AI175" s="19">
        <v>39.93</v>
      </c>
      <c r="AJ175" s="19">
        <v>38.03</v>
      </c>
      <c r="AK175" s="18">
        <v>4.9960557454641036E-2</v>
      </c>
      <c r="AL175" s="19">
        <v>10</v>
      </c>
      <c r="AM175" s="19">
        <v>56.1</v>
      </c>
      <c r="AO175" s="19">
        <v>14.8</v>
      </c>
    </row>
    <row r="176" spans="1:42" ht="17" customHeight="1" x14ac:dyDescent="0.35">
      <c r="A176" s="11">
        <v>175</v>
      </c>
      <c r="B176" s="12" t="s">
        <v>993</v>
      </c>
      <c r="C176" s="11" t="s">
        <v>377</v>
      </c>
      <c r="D176" s="11" t="s">
        <v>994</v>
      </c>
      <c r="E176" s="11" t="s">
        <v>66</v>
      </c>
      <c r="F176" s="11" t="s">
        <v>995</v>
      </c>
      <c r="G176" s="13">
        <v>18450</v>
      </c>
      <c r="H176" s="13">
        <v>18486</v>
      </c>
      <c r="I176" s="14">
        <v>44246</v>
      </c>
      <c r="J176" s="15">
        <v>5.77</v>
      </c>
      <c r="K176" s="34" t="s">
        <v>123</v>
      </c>
      <c r="L176" s="15">
        <v>11.8</v>
      </c>
      <c r="M176" s="15">
        <v>2.6</v>
      </c>
      <c r="N176" s="15" t="s">
        <v>1644</v>
      </c>
      <c r="P176" s="19">
        <v>12</v>
      </c>
      <c r="Q176" s="17">
        <v>254</v>
      </c>
      <c r="R176" s="26">
        <v>47.548999999999999</v>
      </c>
      <c r="S176" s="13">
        <v>300</v>
      </c>
      <c r="T176" s="43">
        <v>66</v>
      </c>
      <c r="U176" s="43">
        <v>1</v>
      </c>
      <c r="V176" s="43">
        <v>7</v>
      </c>
      <c r="W176" s="46">
        <v>0.125</v>
      </c>
      <c r="X176" s="16">
        <v>44238</v>
      </c>
      <c r="Y176" s="16">
        <v>44196</v>
      </c>
      <c r="Z176" s="16" t="s">
        <v>1649</v>
      </c>
      <c r="AA176" s="17">
        <v>19140</v>
      </c>
      <c r="AB176" s="17">
        <v>18450</v>
      </c>
      <c r="AC176" s="39">
        <v>3.7398373983739838E-2</v>
      </c>
      <c r="AD176" s="19">
        <v>6.87</v>
      </c>
      <c r="AE176" s="19">
        <v>6.24</v>
      </c>
      <c r="AF176" s="18">
        <v>0.10096153846153844</v>
      </c>
      <c r="AG176" s="17">
        <v>1895</v>
      </c>
      <c r="AH176" s="17">
        <v>17523</v>
      </c>
      <c r="AI176" s="19">
        <v>133.65</v>
      </c>
      <c r="AJ176" s="19">
        <v>132.38999999999999</v>
      </c>
      <c r="AK176" s="18">
        <v>9.5173351461592219E-3</v>
      </c>
      <c r="AL176" s="19">
        <v>110.66</v>
      </c>
      <c r="AM176" s="19">
        <v>160.16</v>
      </c>
      <c r="AN176" s="22">
        <v>3.4700000000000002E-2</v>
      </c>
      <c r="AO176" s="19">
        <v>19.38</v>
      </c>
    </row>
    <row r="177" spans="1:42" ht="17" customHeight="1" x14ac:dyDescent="0.35">
      <c r="A177" s="11">
        <v>176</v>
      </c>
      <c r="B177" s="12" t="s">
        <v>1080</v>
      </c>
      <c r="C177" s="11" t="s">
        <v>7</v>
      </c>
      <c r="D177" s="11" t="s">
        <v>1081</v>
      </c>
      <c r="E177" s="11" t="s">
        <v>66</v>
      </c>
      <c r="F177" s="11" t="s">
        <v>1082</v>
      </c>
      <c r="G177" s="13">
        <v>18372</v>
      </c>
      <c r="H177" s="13">
        <v>17408</v>
      </c>
      <c r="I177" s="14">
        <v>44176</v>
      </c>
      <c r="J177" s="15">
        <v>6.6552800000000003</v>
      </c>
      <c r="K177" s="34" t="s">
        <v>124</v>
      </c>
      <c r="L177" s="15">
        <v>22</v>
      </c>
      <c r="M177" s="15">
        <v>0.5</v>
      </c>
      <c r="N177" s="15" t="s">
        <v>1644</v>
      </c>
      <c r="P177" s="19">
        <v>16.5</v>
      </c>
      <c r="Q177" s="17">
        <v>338</v>
      </c>
      <c r="S177" s="13">
        <v>346</v>
      </c>
      <c r="T177" s="43"/>
      <c r="U177" s="43">
        <v>5</v>
      </c>
      <c r="V177" s="43">
        <v>7</v>
      </c>
      <c r="W177" s="46">
        <v>0.41666666666666669</v>
      </c>
      <c r="X177" s="16">
        <v>44151</v>
      </c>
      <c r="Y177" s="16">
        <v>44104</v>
      </c>
      <c r="AA177" s="17">
        <v>16785</v>
      </c>
      <c r="AB177" s="17">
        <v>18372</v>
      </c>
      <c r="AC177" s="39">
        <v>-8.6381450032658388E-2</v>
      </c>
      <c r="AD177" s="19">
        <v>3.24</v>
      </c>
      <c r="AE177" s="19">
        <v>3.71</v>
      </c>
      <c r="AF177" s="18">
        <v>-0.12668463611859831</v>
      </c>
      <c r="AG177" s="17">
        <v>6536</v>
      </c>
      <c r="AH177" s="17">
        <v>20497</v>
      </c>
      <c r="AI177" s="19">
        <v>79.89</v>
      </c>
      <c r="AJ177" s="19">
        <v>73.56</v>
      </c>
      <c r="AK177" s="18">
        <v>8.6052202283849896E-2</v>
      </c>
      <c r="AL177" s="19">
        <v>37.75</v>
      </c>
      <c r="AM177" s="19">
        <v>93.38</v>
      </c>
      <c r="AN177" s="22">
        <v>2.2200000000000001E-2</v>
      </c>
      <c r="AO177" s="19">
        <v>26.67</v>
      </c>
    </row>
    <row r="178" spans="1:42" ht="17" customHeight="1" x14ac:dyDescent="0.35">
      <c r="A178" s="11">
        <v>177</v>
      </c>
      <c r="B178" s="12" t="s">
        <v>1588</v>
      </c>
      <c r="C178" s="11" t="s">
        <v>228</v>
      </c>
      <c r="D178" s="11" t="s">
        <v>1589</v>
      </c>
      <c r="E178" s="11" t="s">
        <v>66</v>
      </c>
      <c r="F178" s="11" t="s">
        <v>1590</v>
      </c>
      <c r="G178" s="13">
        <v>18289</v>
      </c>
      <c r="H178" s="13">
        <v>16285.1</v>
      </c>
      <c r="I178" s="14">
        <v>44179</v>
      </c>
      <c r="J178" s="15">
        <v>2.99</v>
      </c>
      <c r="K178" s="15" t="s">
        <v>121</v>
      </c>
      <c r="L178" s="15">
        <v>14</v>
      </c>
      <c r="M178" s="15">
        <v>4.6900000000000004</v>
      </c>
      <c r="N178" s="15" t="s">
        <v>1644</v>
      </c>
      <c r="P178" s="19">
        <v>11.11</v>
      </c>
      <c r="Q178" s="17">
        <v>190</v>
      </c>
      <c r="R178" s="26">
        <v>58.18</v>
      </c>
      <c r="S178" s="13">
        <v>300.64</v>
      </c>
      <c r="T178" s="43">
        <v>55.8</v>
      </c>
      <c r="U178" s="43">
        <v>3</v>
      </c>
      <c r="V178" s="43">
        <v>9</v>
      </c>
      <c r="W178" s="46">
        <v>0.25</v>
      </c>
      <c r="X178" s="16">
        <v>44158</v>
      </c>
      <c r="Y178" s="16">
        <v>44104</v>
      </c>
      <c r="AA178" s="17">
        <v>17579</v>
      </c>
      <c r="AB178" s="17">
        <v>18289</v>
      </c>
      <c r="AC178" s="39">
        <v>-3.8821149324730714E-2</v>
      </c>
      <c r="AD178" s="19">
        <v>-2.67</v>
      </c>
      <c r="AE178" s="19">
        <v>3.33</v>
      </c>
      <c r="AF178" s="18">
        <v>-1.8018018018018018</v>
      </c>
      <c r="AG178" s="17">
        <v>5962.2</v>
      </c>
      <c r="AH178" s="17">
        <v>28779.7</v>
      </c>
      <c r="AI178" s="19">
        <v>43.33</v>
      </c>
      <c r="AJ178" s="19">
        <v>41.41</v>
      </c>
      <c r="AK178" s="18">
        <v>4.6365612170973243E-2</v>
      </c>
      <c r="AL178" s="19">
        <v>21.5</v>
      </c>
      <c r="AM178" s="19">
        <v>53.98</v>
      </c>
      <c r="AN178" s="22">
        <v>1.5800000000000002E-2</v>
      </c>
      <c r="AP178" s="1"/>
    </row>
    <row r="179" spans="1:42" ht="17" customHeight="1" x14ac:dyDescent="0.35">
      <c r="A179" s="11">
        <v>178</v>
      </c>
      <c r="B179" s="12" t="s">
        <v>1165</v>
      </c>
      <c r="C179" s="11" t="s">
        <v>10</v>
      </c>
      <c r="D179" s="11" t="s">
        <v>1166</v>
      </c>
      <c r="E179" s="11" t="s">
        <v>66</v>
      </c>
      <c r="F179" s="11" t="s">
        <v>1165</v>
      </c>
      <c r="G179" s="13">
        <v>18032.400000000001</v>
      </c>
      <c r="H179" s="13">
        <v>16240.5</v>
      </c>
      <c r="I179" s="14">
        <v>43931</v>
      </c>
      <c r="J179" s="15">
        <v>2.68</v>
      </c>
      <c r="K179" s="34" t="s">
        <v>121</v>
      </c>
      <c r="L179" s="15">
        <v>3.3</v>
      </c>
      <c r="M179" s="15">
        <v>0.21199999999999999</v>
      </c>
      <c r="N179" s="15" t="s">
        <v>1645</v>
      </c>
      <c r="O179" s="15" t="s">
        <v>1644</v>
      </c>
      <c r="P179" s="19">
        <v>6.2</v>
      </c>
      <c r="Q179" s="17">
        <v>66</v>
      </c>
      <c r="R179" s="26">
        <v>93</v>
      </c>
      <c r="S179" s="13">
        <v>275</v>
      </c>
      <c r="T179" s="43">
        <v>68</v>
      </c>
      <c r="U179" s="43">
        <v>2</v>
      </c>
      <c r="V179" s="43">
        <v>6</v>
      </c>
      <c r="W179" s="46">
        <v>0.25</v>
      </c>
      <c r="X179" s="16">
        <v>44253</v>
      </c>
      <c r="Y179" s="16">
        <v>44196</v>
      </c>
      <c r="Z179" s="16" t="s">
        <v>1649</v>
      </c>
      <c r="AA179" s="17">
        <v>18468</v>
      </c>
      <c r="AB179" s="17">
        <v>18032</v>
      </c>
      <c r="AC179" s="39">
        <v>2.4179236912156166E-2</v>
      </c>
      <c r="AD179" s="19">
        <v>5.45</v>
      </c>
      <c r="AE179" s="19">
        <v>4.99</v>
      </c>
      <c r="AF179" s="18">
        <v>9.2184368737474945E-2</v>
      </c>
      <c r="AG179" s="17">
        <v>2596</v>
      </c>
      <c r="AH179" s="17">
        <v>9345</v>
      </c>
      <c r="AI179" s="19">
        <v>131.44999999999999</v>
      </c>
      <c r="AJ179" s="19">
        <v>140.66</v>
      </c>
      <c r="AK179" s="18">
        <v>-6.5477036826389931E-2</v>
      </c>
      <c r="AL179" s="19">
        <v>73.39</v>
      </c>
      <c r="AM179" s="19">
        <v>162.72999999999999</v>
      </c>
      <c r="AN179" s="22">
        <v>1.04E-2</v>
      </c>
      <c r="AO179" s="19">
        <v>28.47</v>
      </c>
    </row>
    <row r="180" spans="1:42" ht="17" customHeight="1" x14ac:dyDescent="0.35">
      <c r="A180" s="11">
        <v>179</v>
      </c>
      <c r="B180" s="12" t="s">
        <v>1251</v>
      </c>
      <c r="C180" s="11" t="s">
        <v>334</v>
      </c>
      <c r="D180" s="11" t="s">
        <v>1252</v>
      </c>
      <c r="E180" s="11" t="s">
        <v>66</v>
      </c>
      <c r="F180" s="11" t="s">
        <v>1253</v>
      </c>
      <c r="G180" s="13">
        <v>17983.2</v>
      </c>
      <c r="H180" s="13">
        <v>16318.4</v>
      </c>
      <c r="I180" s="14">
        <v>43938</v>
      </c>
      <c r="J180" s="15">
        <v>3.42</v>
      </c>
      <c r="K180" s="34" t="s">
        <v>124</v>
      </c>
      <c r="L180" s="15">
        <v>9.3000000000000007</v>
      </c>
      <c r="M180" s="15">
        <v>0.14000000000000001</v>
      </c>
      <c r="N180" s="15" t="s">
        <v>1644</v>
      </c>
      <c r="P180" s="19">
        <v>10</v>
      </c>
      <c r="Q180" s="17">
        <v>87</v>
      </c>
      <c r="R180" s="26">
        <v>106</v>
      </c>
      <c r="S180" s="13">
        <v>413.3</v>
      </c>
      <c r="T180" s="17">
        <v>61.18181818181818</v>
      </c>
      <c r="U180" s="17">
        <v>7</v>
      </c>
      <c r="V180" s="17">
        <v>15</v>
      </c>
      <c r="W180" s="46">
        <v>0.31818181818181818</v>
      </c>
      <c r="X180" s="16">
        <v>44245</v>
      </c>
      <c r="Y180" s="16">
        <v>44196</v>
      </c>
      <c r="Z180" s="16" t="s">
        <v>1649</v>
      </c>
      <c r="AA180" s="17">
        <v>16589.900000000001</v>
      </c>
      <c r="AB180" s="17">
        <v>17983.2</v>
      </c>
      <c r="AC180" s="39">
        <v>-7.7477868232572578E-2</v>
      </c>
      <c r="AD180" s="19">
        <v>7.7</v>
      </c>
      <c r="AE180" s="19">
        <v>10.87</v>
      </c>
      <c r="AF180" s="18">
        <v>-0.29162833486660528</v>
      </c>
      <c r="AG180" s="17">
        <v>4225</v>
      </c>
      <c r="AH180" s="17">
        <v>14317</v>
      </c>
      <c r="AI180" s="19">
        <v>148.37</v>
      </c>
      <c r="AJ180" s="19">
        <v>174.09</v>
      </c>
      <c r="AK180" s="18">
        <v>-0.14773967488080877</v>
      </c>
      <c r="AL180" s="19">
        <v>78.290000000000006</v>
      </c>
      <c r="AM180" s="19">
        <v>186.18</v>
      </c>
      <c r="AO180" s="19">
        <v>23.02</v>
      </c>
    </row>
    <row r="181" spans="1:42" ht="17" customHeight="1" x14ac:dyDescent="0.35">
      <c r="A181" s="11">
        <v>180</v>
      </c>
      <c r="B181" s="12" t="s">
        <v>1331</v>
      </c>
      <c r="C181" s="11" t="s">
        <v>8</v>
      </c>
      <c r="D181" s="11" t="s">
        <v>1332</v>
      </c>
      <c r="E181" s="11" t="s">
        <v>66</v>
      </c>
      <c r="F181" s="11" t="s">
        <v>1333</v>
      </c>
      <c r="G181" s="13">
        <v>17900.8</v>
      </c>
      <c r="H181" s="13">
        <v>17534.5</v>
      </c>
      <c r="I181" s="14">
        <v>43899</v>
      </c>
      <c r="J181" s="15">
        <v>4.2</v>
      </c>
      <c r="K181" s="34" t="s">
        <v>121</v>
      </c>
      <c r="L181" s="15">
        <v>7.3</v>
      </c>
      <c r="M181" s="15">
        <v>1.3</v>
      </c>
      <c r="N181" s="15" t="s">
        <v>1644</v>
      </c>
      <c r="P181" s="19">
        <v>14.9</v>
      </c>
      <c r="Q181" s="17">
        <v>349</v>
      </c>
      <c r="R181" s="26">
        <v>42.59</v>
      </c>
      <c r="S181" s="13">
        <v>342.35500000000002</v>
      </c>
      <c r="T181" s="43"/>
      <c r="U181" s="43">
        <v>1</v>
      </c>
      <c r="V181" s="43">
        <v>3</v>
      </c>
      <c r="W181" s="46">
        <v>0.25</v>
      </c>
      <c r="X181" s="16">
        <v>44246</v>
      </c>
      <c r="Y181" s="16">
        <v>44196</v>
      </c>
      <c r="Z181" s="16" t="s">
        <v>1649</v>
      </c>
      <c r="AA181" s="17">
        <v>18361</v>
      </c>
      <c r="AB181" s="17">
        <v>17901</v>
      </c>
      <c r="AC181" s="39">
        <v>2.569688844198648E-2</v>
      </c>
      <c r="AD181" s="19">
        <v>22.08</v>
      </c>
      <c r="AE181" s="19">
        <v>16.489999999999998</v>
      </c>
      <c r="AF181" s="18">
        <v>0.3389933292904791</v>
      </c>
      <c r="AG181" s="17">
        <v>7049</v>
      </c>
      <c r="AH181" s="17">
        <v>20401</v>
      </c>
      <c r="AI181" s="19">
        <v>733.11</v>
      </c>
      <c r="AJ181" s="19">
        <v>557.02</v>
      </c>
      <c r="AK181" s="18">
        <v>0.31612868478690181</v>
      </c>
      <c r="AL181" s="19">
        <v>325.43</v>
      </c>
      <c r="AM181" s="19">
        <v>758</v>
      </c>
      <c r="AN181" s="22">
        <v>9.7999999999999997E-3</v>
      </c>
      <c r="AO181" s="19">
        <v>31.16</v>
      </c>
    </row>
    <row r="182" spans="1:42" ht="17" customHeight="1" x14ac:dyDescent="0.35">
      <c r="A182" s="11">
        <v>181</v>
      </c>
      <c r="B182" s="12" t="s">
        <v>99</v>
      </c>
      <c r="C182" s="11" t="s">
        <v>34</v>
      </c>
      <c r="D182" s="11" t="s">
        <v>100</v>
      </c>
      <c r="E182" s="11" t="s">
        <v>66</v>
      </c>
      <c r="F182" s="11" t="s">
        <v>101</v>
      </c>
      <c r="G182" s="13">
        <v>17817.2</v>
      </c>
      <c r="H182" s="13">
        <v>19166.599999999999</v>
      </c>
      <c r="I182" s="14">
        <v>44118</v>
      </c>
      <c r="J182" s="15">
        <v>3.8679999999999999</v>
      </c>
      <c r="K182" s="34" t="s">
        <v>121</v>
      </c>
      <c r="L182" s="15">
        <v>13.2</v>
      </c>
      <c r="M182" s="15">
        <v>0.3</v>
      </c>
      <c r="N182" s="15" t="s">
        <v>1644</v>
      </c>
      <c r="P182" s="19">
        <v>6.6820000000000004</v>
      </c>
      <c r="Q182" s="17">
        <v>98</v>
      </c>
      <c r="R182" s="26">
        <v>67.855999999999995</v>
      </c>
      <c r="S182" s="13">
        <v>342.61900000000003</v>
      </c>
      <c r="T182" s="43">
        <v>61.5</v>
      </c>
      <c r="U182" s="43">
        <v>5</v>
      </c>
      <c r="V182" s="43">
        <v>5</v>
      </c>
      <c r="W182" s="46">
        <v>0.5</v>
      </c>
      <c r="X182" s="16">
        <v>44253</v>
      </c>
      <c r="Y182" s="16">
        <v>44196</v>
      </c>
      <c r="Z182" s="16" t="s">
        <v>1649</v>
      </c>
      <c r="AA182" s="17">
        <v>15668</v>
      </c>
      <c r="AB182" s="17">
        <v>17317</v>
      </c>
      <c r="AC182" s="39">
        <v>-9.5224346018363451E-2</v>
      </c>
      <c r="AD182" s="19">
        <v>-3.1</v>
      </c>
      <c r="AE182" s="19">
        <v>-10.87</v>
      </c>
      <c r="AF182" s="18">
        <v>-0.71481140754369832</v>
      </c>
      <c r="AG182" s="17">
        <v>349.25799999999998</v>
      </c>
      <c r="AH182" s="17">
        <v>7309.8119999999999</v>
      </c>
      <c r="AI182" s="19">
        <v>15.97</v>
      </c>
      <c r="AJ182" s="19">
        <v>18.690000000000001</v>
      </c>
      <c r="AK182" s="18">
        <v>-0.14553237025147139</v>
      </c>
      <c r="AL182" s="19">
        <v>2.85</v>
      </c>
      <c r="AM182" s="19">
        <v>21.5</v>
      </c>
    </row>
    <row r="183" spans="1:42" ht="17" customHeight="1" x14ac:dyDescent="0.35">
      <c r="A183" s="11">
        <v>182</v>
      </c>
      <c r="B183" s="12" t="s">
        <v>1414</v>
      </c>
      <c r="C183" s="11" t="s">
        <v>31</v>
      </c>
      <c r="D183" s="11" t="s">
        <v>1415</v>
      </c>
      <c r="E183" s="11" t="s">
        <v>66</v>
      </c>
      <c r="F183" s="11" t="s">
        <v>1416</v>
      </c>
      <c r="G183" s="13">
        <v>17772</v>
      </c>
      <c r="H183" s="13">
        <v>15451</v>
      </c>
      <c r="I183" s="14">
        <v>43929</v>
      </c>
      <c r="J183" s="15">
        <v>11.18</v>
      </c>
      <c r="K183" s="34" t="s">
        <v>122</v>
      </c>
      <c r="L183" s="15">
        <v>16</v>
      </c>
      <c r="M183" s="15">
        <v>0.11</v>
      </c>
      <c r="N183" s="15" t="s">
        <v>1644</v>
      </c>
      <c r="P183" s="19">
        <v>26</v>
      </c>
      <c r="Q183" s="17">
        <v>367</v>
      </c>
      <c r="R183" s="26">
        <v>70.400000000000006</v>
      </c>
      <c r="S183" s="13">
        <v>455.05</v>
      </c>
      <c r="T183" s="43">
        <v>59.7</v>
      </c>
      <c r="U183" s="43">
        <v>3</v>
      </c>
      <c r="V183" s="43">
        <v>7</v>
      </c>
      <c r="W183" s="46">
        <v>0.3</v>
      </c>
      <c r="X183" s="16">
        <v>44232</v>
      </c>
      <c r="Y183" s="16">
        <v>44196</v>
      </c>
      <c r="Z183" s="16" t="s">
        <v>1649</v>
      </c>
      <c r="AA183" s="17">
        <v>21454</v>
      </c>
      <c r="AB183" s="17">
        <v>17772</v>
      </c>
      <c r="AC183" s="39">
        <v>0.2071798334458699</v>
      </c>
      <c r="AD183" s="19">
        <v>3.54</v>
      </c>
      <c r="AE183" s="19">
        <v>2.0699999999999998</v>
      </c>
      <c r="AF183" s="18">
        <v>0.71014492753623204</v>
      </c>
      <c r="AG183" s="17">
        <v>9135</v>
      </c>
      <c r="AH183" s="17">
        <v>70379</v>
      </c>
      <c r="AI183" s="19">
        <v>234.2</v>
      </c>
      <c r="AJ183" s="19">
        <v>108.17</v>
      </c>
      <c r="AK183" s="18">
        <v>1.1651104742534897</v>
      </c>
      <c r="AL183" s="19">
        <v>82.07</v>
      </c>
      <c r="AM183" s="19">
        <v>309.14</v>
      </c>
      <c r="AO183" s="19">
        <v>63.87</v>
      </c>
    </row>
    <row r="184" spans="1:42" ht="17" customHeight="1" x14ac:dyDescent="0.35">
      <c r="A184" s="11">
        <v>183</v>
      </c>
      <c r="B184" s="12" t="s">
        <v>177</v>
      </c>
      <c r="C184" s="11" t="s">
        <v>171</v>
      </c>
      <c r="D184" s="11" t="s">
        <v>178</v>
      </c>
      <c r="E184" s="11" t="s">
        <v>66</v>
      </c>
      <c r="F184" s="11" t="s">
        <v>179</v>
      </c>
      <c r="G184" s="13">
        <v>17592.900000000001</v>
      </c>
      <c r="H184" s="13">
        <v>16068</v>
      </c>
      <c r="I184" s="14">
        <v>44188</v>
      </c>
      <c r="J184" s="15">
        <v>5.12</v>
      </c>
      <c r="K184" s="34" t="s">
        <v>121</v>
      </c>
      <c r="L184" s="15">
        <v>2.44</v>
      </c>
      <c r="M184" s="15">
        <v>0.28999999999999998</v>
      </c>
      <c r="N184" s="15" t="s">
        <v>1644</v>
      </c>
      <c r="P184" s="19">
        <v>32.53</v>
      </c>
      <c r="Q184" s="17">
        <v>163</v>
      </c>
      <c r="R184" s="26">
        <v>117.76600000000001</v>
      </c>
      <c r="S184" s="13">
        <v>822.65899999999999</v>
      </c>
      <c r="T184" s="43">
        <v>63.18181818181818</v>
      </c>
      <c r="U184" s="43">
        <v>2</v>
      </c>
      <c r="V184" s="43">
        <v>9</v>
      </c>
      <c r="W184" s="46">
        <v>0.18181818181818182</v>
      </c>
      <c r="X184" s="16">
        <v>44155</v>
      </c>
      <c r="Y184" s="16">
        <v>44104</v>
      </c>
      <c r="AA184" s="17">
        <v>20311</v>
      </c>
      <c r="AB184" s="17">
        <v>17592</v>
      </c>
      <c r="AC184" s="39">
        <v>0.15455889040472942</v>
      </c>
      <c r="AD184" s="19">
        <v>6.41</v>
      </c>
      <c r="AE184" s="19">
        <v>4.29</v>
      </c>
      <c r="AF184" s="18">
        <v>0.4941724941724942</v>
      </c>
      <c r="AG184" s="17">
        <v>163</v>
      </c>
      <c r="AH184" s="17">
        <v>18912</v>
      </c>
      <c r="AI184" s="19">
        <v>69.95</v>
      </c>
      <c r="AJ184" s="19">
        <v>51.99</v>
      </c>
      <c r="AK184" s="18">
        <v>0.34545104827851508</v>
      </c>
      <c r="AL184" s="19">
        <v>25.51</v>
      </c>
      <c r="AM184" s="19">
        <v>84.41</v>
      </c>
      <c r="AN184" s="22">
        <v>1.01E-2</v>
      </c>
      <c r="AO184" s="19">
        <v>10.89</v>
      </c>
    </row>
    <row r="185" spans="1:42" ht="17" customHeight="1" x14ac:dyDescent="0.35">
      <c r="A185" s="11">
        <v>184</v>
      </c>
      <c r="B185" s="12" t="s">
        <v>281</v>
      </c>
      <c r="C185" s="11" t="s">
        <v>140</v>
      </c>
      <c r="D185" s="11" t="s">
        <v>282</v>
      </c>
      <c r="E185" s="11" t="s">
        <v>66</v>
      </c>
      <c r="F185" s="11" t="s">
        <v>283</v>
      </c>
      <c r="G185" s="13">
        <v>17486.599999999999</v>
      </c>
      <c r="H185" s="13">
        <v>17714.7</v>
      </c>
      <c r="I185" s="14">
        <v>43916</v>
      </c>
      <c r="J185" s="15">
        <v>3.1</v>
      </c>
      <c r="K185" s="34" t="s">
        <v>121</v>
      </c>
      <c r="L185" s="15">
        <v>4</v>
      </c>
      <c r="M185" s="15">
        <v>0.88</v>
      </c>
      <c r="N185" s="15" t="s">
        <v>1644</v>
      </c>
      <c r="P185" s="19">
        <v>2.9</v>
      </c>
      <c r="Q185" s="17">
        <v>40</v>
      </c>
      <c r="R185" s="26">
        <v>112.66</v>
      </c>
      <c r="S185" s="13">
        <v>484.96</v>
      </c>
      <c r="T185" s="43">
        <v>69</v>
      </c>
      <c r="U185" s="43">
        <v>4</v>
      </c>
      <c r="V185" s="43">
        <v>4</v>
      </c>
      <c r="W185" s="46">
        <v>0.5</v>
      </c>
      <c r="X185" s="16">
        <v>44251</v>
      </c>
      <c r="Y185" s="16">
        <v>44196</v>
      </c>
      <c r="Z185" s="16" t="s">
        <v>1649</v>
      </c>
      <c r="AA185" s="17">
        <v>11184</v>
      </c>
      <c r="AB185" s="17">
        <v>17487</v>
      </c>
      <c r="AC185" s="39">
        <v>-0.36043918339337794</v>
      </c>
      <c r="AD185" s="19">
        <v>-3.72</v>
      </c>
      <c r="AE185" s="19">
        <v>4.6100000000000003</v>
      </c>
      <c r="AF185" s="18">
        <v>-1.8069414316702819</v>
      </c>
      <c r="AG185" s="17">
        <v>2293.94</v>
      </c>
      <c r="AH185" s="17">
        <v>11506.86</v>
      </c>
      <c r="AI185" s="19">
        <v>25.61</v>
      </c>
      <c r="AJ185" s="19">
        <v>47.85</v>
      </c>
      <c r="AK185" s="18">
        <v>-0.46478578892371997</v>
      </c>
      <c r="AL185" s="19">
        <v>16.809999999999999</v>
      </c>
      <c r="AM185" s="19">
        <v>41.7</v>
      </c>
      <c r="AN185" s="22">
        <v>3.5000000000000003E-2</v>
      </c>
      <c r="AP185" s="41"/>
    </row>
    <row r="186" spans="1:42" ht="17" customHeight="1" x14ac:dyDescent="0.35">
      <c r="A186" s="11">
        <v>185</v>
      </c>
      <c r="B186" s="12" t="s">
        <v>372</v>
      </c>
      <c r="C186" s="11" t="s">
        <v>278</v>
      </c>
      <c r="D186" s="11" t="s">
        <v>373</v>
      </c>
      <c r="E186" s="11" t="s">
        <v>66</v>
      </c>
      <c r="F186" s="11" t="s">
        <v>374</v>
      </c>
      <c r="G186" s="13">
        <v>17450</v>
      </c>
      <c r="H186" s="13">
        <v>11763</v>
      </c>
      <c r="I186" s="14">
        <v>43922</v>
      </c>
      <c r="J186" s="15">
        <v>2.84</v>
      </c>
      <c r="K186" s="34" t="s">
        <v>122</v>
      </c>
      <c r="L186" s="15">
        <v>14.1</v>
      </c>
      <c r="M186" s="15">
        <v>1.3</v>
      </c>
      <c r="N186" s="15" t="s">
        <v>1644</v>
      </c>
      <c r="P186" s="19">
        <v>9.1999999999999993</v>
      </c>
      <c r="Q186" s="17">
        <v>343</v>
      </c>
      <c r="R186" s="26">
        <v>27.1</v>
      </c>
      <c r="S186" s="13">
        <v>444.6</v>
      </c>
      <c r="T186" s="17">
        <v>64</v>
      </c>
      <c r="U186" s="17">
        <v>3</v>
      </c>
      <c r="V186" s="17">
        <v>7</v>
      </c>
      <c r="W186" s="46">
        <v>0.3</v>
      </c>
      <c r="X186" s="16">
        <v>44251</v>
      </c>
      <c r="Y186" s="16">
        <v>44196</v>
      </c>
      <c r="Z186" s="16" t="s">
        <v>1649</v>
      </c>
      <c r="AA186" s="17">
        <v>15379</v>
      </c>
      <c r="AB186" s="17">
        <v>17450</v>
      </c>
      <c r="AC186" s="39">
        <v>-0.11868194842406876</v>
      </c>
      <c r="AD186" s="19">
        <v>-18.690000000000001</v>
      </c>
      <c r="AE186" s="19">
        <v>-4.12</v>
      </c>
      <c r="AF186" s="18">
        <v>3.5364077669902914</v>
      </c>
      <c r="AG186" s="17">
        <v>508</v>
      </c>
      <c r="AH186" s="17">
        <v>11852</v>
      </c>
      <c r="AI186" s="19">
        <v>10.6</v>
      </c>
      <c r="AJ186" s="19">
        <v>13.1</v>
      </c>
      <c r="AK186" s="18">
        <v>-0.19083969465648856</v>
      </c>
      <c r="AL186" s="19">
        <v>2.21</v>
      </c>
      <c r="AM186" s="19">
        <v>12.94</v>
      </c>
      <c r="AP186" s="37" t="s">
        <v>375</v>
      </c>
    </row>
    <row r="187" spans="1:42" ht="17" customHeight="1" x14ac:dyDescent="0.35">
      <c r="A187" s="11">
        <v>186</v>
      </c>
      <c r="B187" s="12" t="s">
        <v>463</v>
      </c>
      <c r="C187" s="11" t="s">
        <v>159</v>
      </c>
      <c r="D187" s="11" t="s">
        <v>464</v>
      </c>
      <c r="E187" s="11" t="s">
        <v>66</v>
      </c>
      <c r="F187" s="11" t="s">
        <v>465</v>
      </c>
      <c r="G187" s="13">
        <v>17380</v>
      </c>
      <c r="H187" s="13">
        <v>17275.400000000001</v>
      </c>
      <c r="I187" s="14">
        <v>43910</v>
      </c>
      <c r="J187" s="15">
        <v>4.2</v>
      </c>
      <c r="K187" s="34" t="s">
        <v>123</v>
      </c>
      <c r="L187" s="15">
        <v>3.57</v>
      </c>
      <c r="M187" s="15">
        <v>0</v>
      </c>
      <c r="N187" s="15" t="s">
        <v>1644</v>
      </c>
      <c r="P187" s="19">
        <v>12.8</v>
      </c>
      <c r="Q187" s="17">
        <v>73</v>
      </c>
      <c r="R187" s="26">
        <v>175.68100000000001</v>
      </c>
      <c r="S187" s="13">
        <v>381.41800000000001</v>
      </c>
      <c r="T187" s="17">
        <v>60</v>
      </c>
      <c r="U187" s="17">
        <v>4</v>
      </c>
      <c r="V187" s="17">
        <v>8</v>
      </c>
      <c r="W187" s="46">
        <v>0.33333333333333331</v>
      </c>
      <c r="X187" s="16">
        <v>44252</v>
      </c>
      <c r="Y187" s="16">
        <v>44196</v>
      </c>
      <c r="Z187" s="16" t="s">
        <v>1649</v>
      </c>
      <c r="AA187" s="17">
        <v>11032.048000000001</v>
      </c>
      <c r="AB187" s="17">
        <v>17379.973000000002</v>
      </c>
      <c r="AC187" s="39">
        <v>-0.36524366292168581</v>
      </c>
      <c r="AD187" s="19">
        <v>-1.04</v>
      </c>
      <c r="AE187" s="19">
        <v>4.71</v>
      </c>
      <c r="AF187" s="18">
        <v>-1.2208067940552016</v>
      </c>
      <c r="AG187" s="17">
        <v>0</v>
      </c>
      <c r="AH187" s="17">
        <v>5862.1679999999997</v>
      </c>
      <c r="AI187" s="19">
        <v>49.56</v>
      </c>
      <c r="AJ187" s="19">
        <v>80.760000000000005</v>
      </c>
      <c r="AK187" s="18">
        <v>-0.38632986627043092</v>
      </c>
      <c r="AL187" s="19">
        <v>27</v>
      </c>
      <c r="AM187" s="19">
        <v>75.78</v>
      </c>
      <c r="AN187" s="22">
        <v>2.3099999999999999E-2</v>
      </c>
    </row>
    <row r="188" spans="1:42" ht="17" customHeight="1" x14ac:dyDescent="0.35">
      <c r="A188" s="11">
        <v>187</v>
      </c>
      <c r="B188" s="12" t="s">
        <v>1500</v>
      </c>
      <c r="C188" s="11" t="s">
        <v>222</v>
      </c>
      <c r="D188" s="11" t="s">
        <v>1501</v>
      </c>
      <c r="E188" s="11" t="s">
        <v>66</v>
      </c>
      <c r="F188" s="11" t="s">
        <v>1502</v>
      </c>
      <c r="G188" s="13">
        <v>17290</v>
      </c>
      <c r="H188" s="13">
        <v>15983</v>
      </c>
      <c r="I188" s="14">
        <v>44182</v>
      </c>
      <c r="J188" s="15">
        <v>4.92</v>
      </c>
      <c r="K188" s="15" t="s">
        <v>121</v>
      </c>
      <c r="L188" s="15">
        <v>17.7</v>
      </c>
      <c r="M188" s="15">
        <v>0.97199999999999998</v>
      </c>
      <c r="N188" s="15" t="s">
        <v>1644</v>
      </c>
      <c r="P188" s="19">
        <v>11.67</v>
      </c>
      <c r="Q188" s="17">
        <v>294</v>
      </c>
      <c r="R188" s="26">
        <v>39.668999999999997</v>
      </c>
      <c r="S188" s="13">
        <v>382.072</v>
      </c>
      <c r="T188" s="43">
        <v>70</v>
      </c>
      <c r="U188" s="43">
        <v>3</v>
      </c>
      <c r="V188" s="43">
        <v>8</v>
      </c>
      <c r="W188" s="46">
        <v>0.27272727272727271</v>
      </c>
      <c r="X188" s="16">
        <v>44160</v>
      </c>
      <c r="Y188" s="16">
        <v>44104</v>
      </c>
      <c r="AA188" s="17">
        <v>17140</v>
      </c>
      <c r="AB188" s="17">
        <v>17333</v>
      </c>
      <c r="AC188" s="39">
        <v>-1.1134829515952229E-2</v>
      </c>
      <c r="AD188" s="19">
        <v>2.71</v>
      </c>
      <c r="AE188" s="19">
        <v>3.94</v>
      </c>
      <c r="AF188" s="18">
        <v>-0.31218274111675126</v>
      </c>
      <c r="AG188" s="17">
        <v>23620</v>
      </c>
      <c r="AH188" s="17">
        <v>54012</v>
      </c>
      <c r="AI188" s="19">
        <v>250.22</v>
      </c>
      <c r="AJ188" s="19">
        <v>268.33999999999997</v>
      </c>
      <c r="AK188" s="18">
        <v>-6.7526272639189006E-2</v>
      </c>
      <c r="AL188" s="19">
        <v>197.75</v>
      </c>
      <c r="AM188" s="19">
        <v>284.97000000000003</v>
      </c>
      <c r="AN188" s="22">
        <v>1.35E-2</v>
      </c>
      <c r="AO188" s="19">
        <v>46.83</v>
      </c>
      <c r="AP188" s="1"/>
    </row>
    <row r="189" spans="1:42" ht="17" customHeight="1" x14ac:dyDescent="0.35">
      <c r="A189" s="11">
        <v>188</v>
      </c>
      <c r="B189" s="12" t="s">
        <v>553</v>
      </c>
      <c r="C189" s="11" t="s">
        <v>181</v>
      </c>
      <c r="D189" s="11" t="s">
        <v>554</v>
      </c>
      <c r="E189" s="11" t="s">
        <v>66</v>
      </c>
      <c r="F189" s="11" t="s">
        <v>555</v>
      </c>
      <c r="G189" s="13">
        <v>17258</v>
      </c>
      <c r="H189" s="13">
        <v>16424</v>
      </c>
      <c r="I189" s="14">
        <v>43945</v>
      </c>
      <c r="J189" s="15">
        <v>4.7</v>
      </c>
      <c r="K189" s="34" t="s">
        <v>121</v>
      </c>
      <c r="L189" s="15">
        <v>14.1</v>
      </c>
      <c r="N189" s="15" t="s">
        <v>1644</v>
      </c>
      <c r="P189" s="19">
        <v>15.4</v>
      </c>
      <c r="Q189" s="17">
        <v>194</v>
      </c>
      <c r="R189" s="26">
        <v>79</v>
      </c>
      <c r="S189" s="13">
        <v>516</v>
      </c>
      <c r="T189" s="17">
        <v>65</v>
      </c>
      <c r="U189" s="17">
        <v>3</v>
      </c>
      <c r="V189" s="17">
        <v>6</v>
      </c>
      <c r="W189" s="46">
        <v>0.33333333333333331</v>
      </c>
      <c r="X189" s="16">
        <v>44245</v>
      </c>
      <c r="Y189" s="16">
        <v>44196</v>
      </c>
      <c r="Z189" s="16" t="s">
        <v>1649</v>
      </c>
      <c r="AA189" s="17">
        <v>17439</v>
      </c>
      <c r="AB189" s="17">
        <v>17258</v>
      </c>
      <c r="AC189" s="39">
        <v>1.0487889674353924E-2</v>
      </c>
      <c r="AD189" s="19">
        <v>2.56</v>
      </c>
      <c r="AE189" s="19">
        <v>4.38</v>
      </c>
      <c r="AF189" s="18">
        <v>-0.41552511415525112</v>
      </c>
      <c r="AG189" s="17">
        <v>1778</v>
      </c>
      <c r="AH189" s="17">
        <v>365948</v>
      </c>
      <c r="AI189" s="19">
        <v>49.91</v>
      </c>
      <c r="AJ189" s="19">
        <v>56.13</v>
      </c>
      <c r="AK189" s="18">
        <v>-0.11081418136468922</v>
      </c>
      <c r="AL189" s="19">
        <v>16.11</v>
      </c>
      <c r="AM189" s="19">
        <v>62.28</v>
      </c>
      <c r="AN189" s="22">
        <v>2.87E-2</v>
      </c>
      <c r="AO189" s="19">
        <v>23.42</v>
      </c>
      <c r="AP189" s="37" t="s">
        <v>552</v>
      </c>
    </row>
    <row r="190" spans="1:42" ht="17" customHeight="1" x14ac:dyDescent="0.35">
      <c r="A190" s="11">
        <v>189</v>
      </c>
      <c r="B190" s="12" t="s">
        <v>640</v>
      </c>
      <c r="C190" s="11" t="s">
        <v>25</v>
      </c>
      <c r="D190" s="11" t="s">
        <v>641</v>
      </c>
      <c r="E190" s="11" t="s">
        <v>66</v>
      </c>
      <c r="F190" s="11" t="s">
        <v>642</v>
      </c>
      <c r="G190" s="13">
        <v>17129</v>
      </c>
      <c r="H190" s="13">
        <v>16759</v>
      </c>
      <c r="I190" s="14">
        <v>43602</v>
      </c>
      <c r="J190" s="15">
        <v>3.2</v>
      </c>
      <c r="K190" s="34" t="s">
        <v>123</v>
      </c>
      <c r="L190" s="15">
        <v>5.7</v>
      </c>
      <c r="M190" s="15">
        <v>0</v>
      </c>
      <c r="N190" s="15" t="s">
        <v>1644</v>
      </c>
      <c r="P190" s="19">
        <v>9.3000000000000007</v>
      </c>
      <c r="Q190" s="17">
        <v>52</v>
      </c>
      <c r="R190" s="26">
        <v>177.76499999999999</v>
      </c>
      <c r="S190" s="13">
        <v>495.06799999999998</v>
      </c>
      <c r="T190" s="43">
        <v>57.8</v>
      </c>
      <c r="U190" s="43">
        <v>6</v>
      </c>
      <c r="V190" s="43">
        <v>6</v>
      </c>
      <c r="W190" s="46">
        <v>0.5</v>
      </c>
      <c r="X190" s="16">
        <v>44252</v>
      </c>
      <c r="Y190" s="16">
        <v>44196</v>
      </c>
      <c r="Z190" s="16" t="s">
        <v>1649</v>
      </c>
      <c r="AA190" s="17">
        <v>18469</v>
      </c>
      <c r="AB190" s="17">
        <v>17129</v>
      </c>
      <c r="AC190" s="39">
        <v>7.8229902504524496E-2</v>
      </c>
      <c r="AD190" s="19">
        <v>-1.05</v>
      </c>
      <c r="AE190" s="19">
        <v>-14.5</v>
      </c>
      <c r="AF190" s="18">
        <v>-0.92758620689655169</v>
      </c>
      <c r="AG190" s="17">
        <v>0</v>
      </c>
      <c r="AH190" s="17">
        <v>97856</v>
      </c>
      <c r="AI190" s="19">
        <v>12.46</v>
      </c>
      <c r="AJ190" s="19">
        <v>10.87</v>
      </c>
      <c r="AK190" s="18">
        <v>0.14627414903403879</v>
      </c>
      <c r="AL190" s="19">
        <v>6.25</v>
      </c>
      <c r="AM190" s="19">
        <v>13.9</v>
      </c>
      <c r="AN190" s="30"/>
      <c r="AO190" s="29"/>
    </row>
    <row r="191" spans="1:42" ht="17" customHeight="1" x14ac:dyDescent="0.35">
      <c r="A191" s="11">
        <v>190</v>
      </c>
      <c r="B191" s="12" t="s">
        <v>729</v>
      </c>
      <c r="C191" s="11" t="s">
        <v>144</v>
      </c>
      <c r="D191" s="11" t="s">
        <v>730</v>
      </c>
      <c r="E191" s="11" t="s">
        <v>66</v>
      </c>
      <c r="F191" s="11" t="s">
        <v>731</v>
      </c>
      <c r="G191" s="13">
        <v>17098</v>
      </c>
      <c r="H191" s="13">
        <v>13282</v>
      </c>
      <c r="I191" s="14">
        <v>43952</v>
      </c>
      <c r="J191" s="15">
        <v>12.03</v>
      </c>
      <c r="K191" s="34" t="s">
        <v>121</v>
      </c>
      <c r="L191" s="15">
        <v>15.8</v>
      </c>
      <c r="M191" s="15">
        <v>4.42</v>
      </c>
      <c r="N191" s="15" t="s">
        <v>1644</v>
      </c>
      <c r="P191" s="19">
        <v>25.9</v>
      </c>
      <c r="Q191" s="17">
        <v>155</v>
      </c>
      <c r="R191" s="26">
        <v>167.75</v>
      </c>
      <c r="S191" s="13">
        <v>621.9</v>
      </c>
      <c r="T191" s="43">
        <v>63.545454545454547</v>
      </c>
      <c r="U191" s="43">
        <v>2</v>
      </c>
      <c r="V191" s="43">
        <v>9</v>
      </c>
      <c r="W191" s="46">
        <v>0.18181818181818182</v>
      </c>
      <c r="X191" s="16">
        <v>43895</v>
      </c>
      <c r="Y191" s="16">
        <v>43861</v>
      </c>
      <c r="AA191" s="17">
        <v>17098</v>
      </c>
      <c r="AB191" s="17">
        <v>13282</v>
      </c>
      <c r="AC191" s="39">
        <v>0.28730612859509108</v>
      </c>
      <c r="AD191" s="19">
        <v>0.15</v>
      </c>
      <c r="AE191" s="19">
        <v>1.43</v>
      </c>
      <c r="AF191" s="18">
        <v>-0.89510489510489522</v>
      </c>
      <c r="AG191" s="17">
        <v>25134</v>
      </c>
      <c r="AH191" s="17">
        <v>55126</v>
      </c>
      <c r="AI191" s="19">
        <v>222.53</v>
      </c>
      <c r="AJ191" s="19">
        <v>162.63999999999999</v>
      </c>
      <c r="AK191" s="18">
        <v>0.36823659616330556</v>
      </c>
      <c r="AL191" s="19">
        <v>115.29</v>
      </c>
      <c r="AM191" s="19">
        <v>214.9</v>
      </c>
      <c r="AO191" s="19">
        <v>47.42</v>
      </c>
    </row>
    <row r="192" spans="1:42" ht="17" customHeight="1" x14ac:dyDescent="0.35">
      <c r="A192" s="11">
        <v>191</v>
      </c>
      <c r="B192" s="12" t="s">
        <v>821</v>
      </c>
      <c r="C192" s="11" t="s">
        <v>31</v>
      </c>
      <c r="D192" s="11" t="s">
        <v>822</v>
      </c>
      <c r="E192" s="11" t="s">
        <v>66</v>
      </c>
      <c r="F192" s="11" t="s">
        <v>823</v>
      </c>
      <c r="G192" s="13">
        <v>16883</v>
      </c>
      <c r="H192" s="13">
        <v>14950</v>
      </c>
      <c r="I192" s="14">
        <v>43950</v>
      </c>
      <c r="J192" s="15">
        <v>4</v>
      </c>
      <c r="K192" s="34" t="s">
        <v>122</v>
      </c>
      <c r="L192" s="15">
        <v>9.4</v>
      </c>
      <c r="M192" s="15">
        <v>0.16</v>
      </c>
      <c r="N192" s="15" t="s">
        <v>1644</v>
      </c>
      <c r="P192" s="19">
        <v>23.2</v>
      </c>
      <c r="Q192" s="17">
        <v>168</v>
      </c>
      <c r="R192" s="26">
        <v>138</v>
      </c>
      <c r="S192" s="13">
        <v>517</v>
      </c>
      <c r="T192" s="43">
        <v>62.2</v>
      </c>
      <c r="U192" s="43">
        <v>4</v>
      </c>
      <c r="V192" s="43">
        <v>6</v>
      </c>
      <c r="W192" s="46">
        <v>0.4</v>
      </c>
      <c r="X192" s="16">
        <v>44239</v>
      </c>
      <c r="Y192" s="16">
        <v>44196</v>
      </c>
      <c r="Z192" s="16" t="s">
        <v>1649</v>
      </c>
      <c r="AA192" s="17">
        <v>15301</v>
      </c>
      <c r="AB192" s="17">
        <v>16883</v>
      </c>
      <c r="AC192" s="39">
        <v>-9.3703725641177515E-2</v>
      </c>
      <c r="AD192" s="19">
        <v>6.37</v>
      </c>
      <c r="AE192" s="19">
        <v>7.98</v>
      </c>
      <c r="AF192" s="18">
        <v>-0.2017543859649123</v>
      </c>
      <c r="AG192" s="17">
        <v>4960</v>
      </c>
      <c r="AH192" s="17">
        <v>33584</v>
      </c>
      <c r="AI192" s="19">
        <v>356.49</v>
      </c>
      <c r="AJ192" s="19">
        <v>296.61</v>
      </c>
      <c r="AK192" s="18">
        <v>0.20188125821786182</v>
      </c>
      <c r="AL192" s="19">
        <v>199.99</v>
      </c>
      <c r="AM192" s="19">
        <v>382.46</v>
      </c>
      <c r="AN192" s="22">
        <v>4.8999999999999998E-3</v>
      </c>
      <c r="AO192" s="19">
        <v>58.29</v>
      </c>
    </row>
    <row r="193" spans="1:42" ht="17" customHeight="1" x14ac:dyDescent="0.35">
      <c r="A193" s="11">
        <v>192</v>
      </c>
      <c r="B193" s="12" t="s">
        <v>910</v>
      </c>
      <c r="C193" s="11" t="s">
        <v>188</v>
      </c>
      <c r="D193" s="11" t="s">
        <v>911</v>
      </c>
      <c r="E193" s="11" t="s">
        <v>66</v>
      </c>
      <c r="F193" s="11" t="s">
        <v>912</v>
      </c>
      <c r="G193" s="13">
        <v>16865.2</v>
      </c>
      <c r="H193" s="13">
        <v>15740.4</v>
      </c>
      <c r="I193" s="14">
        <v>44053</v>
      </c>
      <c r="J193" s="15">
        <v>2.1</v>
      </c>
      <c r="K193" s="34" t="s">
        <v>124</v>
      </c>
      <c r="L193" s="15">
        <v>10.11</v>
      </c>
      <c r="M193" s="15">
        <v>1.8</v>
      </c>
      <c r="N193" s="15" t="s">
        <v>1644</v>
      </c>
      <c r="P193" s="19">
        <v>15.84</v>
      </c>
      <c r="Q193" s="17">
        <v>205</v>
      </c>
      <c r="R193" s="26">
        <v>77</v>
      </c>
      <c r="S193" s="13">
        <v>439</v>
      </c>
      <c r="T193" s="17">
        <v>65.2</v>
      </c>
      <c r="U193" s="17">
        <v>3</v>
      </c>
      <c r="V193" s="17">
        <v>7</v>
      </c>
      <c r="W193" s="46">
        <v>0.3</v>
      </c>
      <c r="X193" s="16">
        <v>44014</v>
      </c>
      <c r="Y193" s="16">
        <v>43982</v>
      </c>
      <c r="AA193" s="17">
        <v>17626</v>
      </c>
      <c r="AB193" s="17">
        <v>16865</v>
      </c>
      <c r="AC193" s="39">
        <v>4.5123035873109993E-2</v>
      </c>
      <c r="AD193" s="19">
        <v>3.56</v>
      </c>
      <c r="AE193" s="19">
        <v>2.9</v>
      </c>
      <c r="AF193" s="18">
        <v>0.22758620689655179</v>
      </c>
      <c r="AG193" s="17">
        <v>13923</v>
      </c>
      <c r="AH193" s="17">
        <v>30806</v>
      </c>
      <c r="AI193" s="19">
        <v>58.29</v>
      </c>
      <c r="AJ193" s="19">
        <v>51.31</v>
      </c>
      <c r="AK193" s="18">
        <v>0.13603586045605137</v>
      </c>
      <c r="AL193" s="19">
        <v>46.88</v>
      </c>
      <c r="AM193" s="19">
        <v>66.14</v>
      </c>
      <c r="AN193" s="22">
        <v>3.5299999999999998E-2</v>
      </c>
      <c r="AO193" s="19">
        <v>14.8</v>
      </c>
    </row>
    <row r="194" spans="1:42" ht="17" customHeight="1" x14ac:dyDescent="0.35">
      <c r="A194" s="11">
        <v>193</v>
      </c>
      <c r="B194" s="12" t="s">
        <v>996</v>
      </c>
      <c r="C194" s="11" t="s">
        <v>438</v>
      </c>
      <c r="D194" s="11" t="s">
        <v>997</v>
      </c>
      <c r="E194" s="11" t="s">
        <v>66</v>
      </c>
      <c r="F194" s="11" t="s">
        <v>998</v>
      </c>
      <c r="G194" s="13">
        <v>16829</v>
      </c>
      <c r="H194" s="13">
        <v>18890</v>
      </c>
      <c r="I194" s="14">
        <v>43914</v>
      </c>
      <c r="J194" s="15">
        <v>3.99</v>
      </c>
      <c r="K194" s="34" t="s">
        <v>121</v>
      </c>
      <c r="L194" s="15">
        <v>4.8</v>
      </c>
      <c r="M194" s="15">
        <v>0.14899999999999999</v>
      </c>
      <c r="N194" s="15" t="s">
        <v>1644</v>
      </c>
      <c r="P194" s="19">
        <v>18</v>
      </c>
      <c r="Q194" s="17">
        <v>290</v>
      </c>
      <c r="R194" s="26">
        <v>62.226999999999997</v>
      </c>
      <c r="S194" s="13">
        <v>534.9</v>
      </c>
      <c r="T194" s="43">
        <v>61.727272727272727</v>
      </c>
      <c r="U194" s="43">
        <v>3</v>
      </c>
      <c r="V194" s="43">
        <v>8</v>
      </c>
      <c r="W194" s="46">
        <v>0.27272727272727271</v>
      </c>
      <c r="X194" s="16">
        <v>44243</v>
      </c>
      <c r="Y194" s="16">
        <v>44196</v>
      </c>
      <c r="Z194" s="16" t="s">
        <v>1649</v>
      </c>
      <c r="AA194" s="17">
        <v>19423</v>
      </c>
      <c r="AB194" s="17">
        <v>16829</v>
      </c>
      <c r="AC194" s="39">
        <v>0.15413868916750847</v>
      </c>
      <c r="AD194" s="19">
        <v>11.23</v>
      </c>
      <c r="AE194" s="19">
        <v>11.47</v>
      </c>
      <c r="AF194" s="18">
        <v>-2.0924149956408039E-2</v>
      </c>
      <c r="AG194" s="17">
        <v>941</v>
      </c>
      <c r="AH194" s="17">
        <v>9532</v>
      </c>
      <c r="AI194" s="19">
        <v>212.68</v>
      </c>
      <c r="AJ194" s="19">
        <v>135.69</v>
      </c>
      <c r="AK194" s="18">
        <v>0.56739627091163691</v>
      </c>
      <c r="AL194" s="19">
        <v>102.85</v>
      </c>
      <c r="AM194" s="19">
        <v>246.72</v>
      </c>
      <c r="AO194" s="19">
        <v>19.34</v>
      </c>
    </row>
    <row r="195" spans="1:42" ht="17" customHeight="1" x14ac:dyDescent="0.35">
      <c r="A195" s="11">
        <v>194</v>
      </c>
      <c r="B195" s="12" t="s">
        <v>1083</v>
      </c>
      <c r="C195" s="11" t="s">
        <v>10</v>
      </c>
      <c r="D195" s="11" t="s">
        <v>1084</v>
      </c>
      <c r="E195" s="11" t="s">
        <v>66</v>
      </c>
      <c r="F195" s="11" t="s">
        <v>1085</v>
      </c>
      <c r="G195" s="13">
        <v>16783</v>
      </c>
      <c r="H195" s="13">
        <v>16125</v>
      </c>
      <c r="I195" s="14">
        <v>43943</v>
      </c>
      <c r="J195" s="15">
        <v>5.3806700000000003</v>
      </c>
      <c r="K195" s="34" t="s">
        <v>122</v>
      </c>
      <c r="L195" s="15">
        <v>11</v>
      </c>
      <c r="M195" s="15">
        <v>1.24</v>
      </c>
      <c r="N195" s="15" t="s">
        <v>1644</v>
      </c>
      <c r="P195" s="19">
        <v>15.9</v>
      </c>
      <c r="Q195" s="17">
        <v>514</v>
      </c>
      <c r="S195" s="13">
        <v>476</v>
      </c>
      <c r="T195" s="43"/>
      <c r="U195" s="43"/>
      <c r="V195" s="43"/>
      <c r="W195" s="46" t="e">
        <v>#DIV/0!</v>
      </c>
      <c r="X195" s="16">
        <v>44239</v>
      </c>
      <c r="Y195" s="16">
        <v>44196</v>
      </c>
      <c r="Z195" s="16" t="s">
        <v>1649</v>
      </c>
      <c r="AA195" s="17">
        <v>16652</v>
      </c>
      <c r="AB195" s="17">
        <v>16783</v>
      </c>
      <c r="AC195" s="39">
        <v>-7.8055174879342187E-3</v>
      </c>
      <c r="AD195" s="19">
        <v>2.57</v>
      </c>
      <c r="AE195" s="19">
        <v>3.29</v>
      </c>
      <c r="AF195" s="18">
        <v>-0.21884498480243167</v>
      </c>
      <c r="AG195" s="17">
        <v>5031</v>
      </c>
      <c r="AH195" s="17">
        <v>16923</v>
      </c>
      <c r="AI195" s="19">
        <v>81.69</v>
      </c>
      <c r="AJ195" s="19">
        <v>61</v>
      </c>
      <c r="AK195" s="18">
        <v>0.33918032786885244</v>
      </c>
      <c r="AL195" s="19">
        <v>72.569999999999993</v>
      </c>
      <c r="AM195" s="19">
        <v>74.39</v>
      </c>
      <c r="AN195" s="22">
        <v>1.32E-2</v>
      </c>
      <c r="AO195" s="19">
        <v>28.28</v>
      </c>
    </row>
    <row r="196" spans="1:42" ht="17" customHeight="1" x14ac:dyDescent="0.35">
      <c r="A196" s="11">
        <v>195</v>
      </c>
      <c r="B196" s="12" t="s">
        <v>1582</v>
      </c>
      <c r="C196" s="11" t="s">
        <v>196</v>
      </c>
      <c r="D196" s="11" t="s">
        <v>1583</v>
      </c>
      <c r="E196" s="11" t="s">
        <v>66</v>
      </c>
      <c r="F196" s="11" t="s">
        <v>1584</v>
      </c>
      <c r="G196" s="13">
        <v>16652</v>
      </c>
      <c r="H196" s="13">
        <v>14950</v>
      </c>
      <c r="I196" s="14">
        <v>43924</v>
      </c>
      <c r="J196" s="15">
        <v>5.65</v>
      </c>
      <c r="K196" s="15" t="s">
        <v>123</v>
      </c>
      <c r="L196" s="15">
        <v>22.1</v>
      </c>
      <c r="M196" s="15">
        <v>2.44</v>
      </c>
      <c r="N196" s="15" t="s">
        <v>1644</v>
      </c>
      <c r="P196" s="19">
        <v>20.3</v>
      </c>
      <c r="Q196" s="17">
        <v>300</v>
      </c>
      <c r="R196" s="26">
        <v>67.83</v>
      </c>
      <c r="S196" s="13">
        <v>495</v>
      </c>
      <c r="T196" s="17">
        <v>63.307692307692307</v>
      </c>
      <c r="U196" s="17">
        <v>7</v>
      </c>
      <c r="V196" s="17">
        <v>6</v>
      </c>
      <c r="W196" s="46">
        <v>0.53846153846153844</v>
      </c>
      <c r="X196" s="16">
        <v>44244</v>
      </c>
      <c r="Y196" s="16">
        <v>44196</v>
      </c>
      <c r="Z196" s="16" t="s">
        <v>1649</v>
      </c>
      <c r="AA196" s="17">
        <v>17224</v>
      </c>
      <c r="AB196" s="17">
        <v>16652</v>
      </c>
      <c r="AC196" s="39">
        <v>3.4350228200816721E-2</v>
      </c>
      <c r="AD196" s="19">
        <v>3.94</v>
      </c>
      <c r="AE196" s="19">
        <v>3.41</v>
      </c>
      <c r="AF196" s="18">
        <v>0.15542521994134892</v>
      </c>
      <c r="AG196" s="17">
        <v>15517</v>
      </c>
      <c r="AH196" s="17">
        <v>33049</v>
      </c>
      <c r="AI196" s="19">
        <v>116.5</v>
      </c>
      <c r="AJ196" s="19">
        <v>103.02</v>
      </c>
      <c r="AK196" s="18">
        <v>0.13084837895554266</v>
      </c>
      <c r="AL196" s="19">
        <v>74.33</v>
      </c>
      <c r="AM196" s="19">
        <v>120.97</v>
      </c>
      <c r="AN196" s="22">
        <v>1.5900000000000001E-2</v>
      </c>
      <c r="AO196" s="19">
        <v>29.78</v>
      </c>
      <c r="AP196" s="1"/>
    </row>
    <row r="197" spans="1:42" ht="17" customHeight="1" x14ac:dyDescent="0.35">
      <c r="A197" s="11">
        <v>196</v>
      </c>
      <c r="B197" s="12" t="s">
        <v>1167</v>
      </c>
      <c r="C197" s="11" t="s">
        <v>733</v>
      </c>
      <c r="D197" s="11" t="s">
        <v>1168</v>
      </c>
      <c r="E197" s="11" t="s">
        <v>66</v>
      </c>
      <c r="F197" s="11" t="s">
        <v>1169</v>
      </c>
      <c r="G197" s="13">
        <v>16648</v>
      </c>
      <c r="H197" s="13">
        <v>17279</v>
      </c>
      <c r="I197" s="14">
        <v>43942</v>
      </c>
      <c r="J197" s="15">
        <v>4.0599999999999996</v>
      </c>
      <c r="K197" s="34" t="s">
        <v>124</v>
      </c>
      <c r="L197" s="15">
        <v>6.1</v>
      </c>
      <c r="M197" s="15">
        <v>0.26500000000000001</v>
      </c>
      <c r="N197" s="15" t="s">
        <v>1644</v>
      </c>
      <c r="P197" s="19">
        <v>7.9</v>
      </c>
      <c r="Q197" s="17">
        <v>237</v>
      </c>
      <c r="R197" s="26">
        <v>33</v>
      </c>
      <c r="S197" s="13">
        <v>300</v>
      </c>
      <c r="T197" s="43">
        <v>62</v>
      </c>
      <c r="U197" s="43">
        <v>3</v>
      </c>
      <c r="V197" s="43">
        <v>8</v>
      </c>
      <c r="W197" s="46">
        <v>0.27272727272727271</v>
      </c>
      <c r="X197" s="16">
        <v>44239</v>
      </c>
      <c r="Y197" s="16">
        <v>44196</v>
      </c>
      <c r="Z197" s="16" t="s">
        <v>1649</v>
      </c>
      <c r="AA197" s="17">
        <v>16252</v>
      </c>
      <c r="AB197" s="17">
        <v>16648</v>
      </c>
      <c r="AC197" s="39">
        <v>-2.3786641037962519E-2</v>
      </c>
      <c r="AD197" s="19">
        <v>0.78</v>
      </c>
      <c r="AE197" s="19">
        <v>3.57</v>
      </c>
      <c r="AF197" s="18">
        <v>-0.78151260504201681</v>
      </c>
      <c r="AG197" s="17">
        <v>4599</v>
      </c>
      <c r="AH197" s="17">
        <v>16169</v>
      </c>
      <c r="AI197" s="19">
        <v>119.2</v>
      </c>
      <c r="AJ197" s="19">
        <v>79.7</v>
      </c>
      <c r="AK197" s="18">
        <v>0.49560853199498117</v>
      </c>
      <c r="AL197" s="19">
        <v>38.47</v>
      </c>
      <c r="AM197" s="19">
        <v>128.57</v>
      </c>
      <c r="AO197" s="19">
        <v>146.21</v>
      </c>
    </row>
    <row r="198" spans="1:42" ht="17.25" customHeight="1" x14ac:dyDescent="0.35">
      <c r="A198" s="11">
        <v>197</v>
      </c>
      <c r="B198" s="12" t="s">
        <v>1254</v>
      </c>
      <c r="C198" s="11" t="s">
        <v>25</v>
      </c>
      <c r="D198" s="11" t="s">
        <v>1255</v>
      </c>
      <c r="E198" s="11" t="s">
        <v>66</v>
      </c>
      <c r="F198" s="11" t="s">
        <v>1256</v>
      </c>
      <c r="G198" s="13">
        <v>16572</v>
      </c>
      <c r="H198" s="13">
        <v>13366</v>
      </c>
      <c r="I198" s="14">
        <v>43915</v>
      </c>
      <c r="J198" s="15">
        <v>1.91</v>
      </c>
      <c r="K198" s="34" t="s">
        <v>123</v>
      </c>
      <c r="L198" s="15">
        <v>12</v>
      </c>
      <c r="N198" s="15" t="s">
        <v>1644</v>
      </c>
      <c r="P198" s="19">
        <v>17.3</v>
      </c>
      <c r="Q198" s="17">
        <v>119</v>
      </c>
      <c r="R198" s="26">
        <v>145</v>
      </c>
      <c r="S198" s="13">
        <v>496</v>
      </c>
      <c r="T198" s="17">
        <v>53.555555555555557</v>
      </c>
      <c r="U198" s="17">
        <v>3</v>
      </c>
      <c r="V198" s="17">
        <v>6</v>
      </c>
      <c r="W198" s="46">
        <v>0.33333333333333331</v>
      </c>
      <c r="X198" s="16">
        <v>44252</v>
      </c>
      <c r="Y198" s="16">
        <v>44196</v>
      </c>
      <c r="Z198" s="16" t="s">
        <v>1649</v>
      </c>
      <c r="AA198" s="17">
        <v>14172</v>
      </c>
      <c r="AB198" s="17">
        <v>14401</v>
      </c>
      <c r="AC198" s="39">
        <v>-1.5901673494896188E-2</v>
      </c>
      <c r="AD198" s="19">
        <v>-0.56999999999999995</v>
      </c>
      <c r="AE198" s="19">
        <v>1.62</v>
      </c>
      <c r="AF198" s="18">
        <v>-1.3518518518518516</v>
      </c>
      <c r="AG198" s="17">
        <v>7381</v>
      </c>
      <c r="AH198" s="17">
        <v>95905</v>
      </c>
      <c r="AI198" s="19">
        <v>74.52</v>
      </c>
      <c r="AJ198" s="19">
        <v>78.73</v>
      </c>
      <c r="AK198" s="18">
        <v>-5.3473898132859236E-2</v>
      </c>
      <c r="AL198" s="19">
        <v>57.79</v>
      </c>
      <c r="AM198" s="19">
        <v>87.34</v>
      </c>
      <c r="AN198" s="22">
        <v>3.5000000000000003E-2</v>
      </c>
    </row>
    <row r="199" spans="1:42" ht="17.25" customHeight="1" x14ac:dyDescent="0.35">
      <c r="A199" s="11">
        <v>198</v>
      </c>
      <c r="B199" s="12" t="s">
        <v>1334</v>
      </c>
      <c r="C199" s="11" t="s">
        <v>2</v>
      </c>
      <c r="D199" s="11" t="s">
        <v>1335</v>
      </c>
      <c r="E199" s="11" t="s">
        <v>66</v>
      </c>
      <c r="F199" s="11" t="s">
        <v>1336</v>
      </c>
      <c r="G199" s="13">
        <v>16569</v>
      </c>
      <c r="H199" s="13">
        <v>20647</v>
      </c>
      <c r="I199" s="14">
        <v>44109</v>
      </c>
      <c r="J199" s="15">
        <v>6.4</v>
      </c>
      <c r="K199" s="34" t="s">
        <v>124</v>
      </c>
      <c r="L199" s="15">
        <v>9.77</v>
      </c>
      <c r="M199" s="15">
        <v>3.4</v>
      </c>
      <c r="N199" s="15" t="s">
        <v>1644</v>
      </c>
      <c r="P199" s="19">
        <v>38</v>
      </c>
      <c r="Q199" s="17">
        <v>4934</v>
      </c>
      <c r="R199" s="26">
        <v>7.7190000000000003</v>
      </c>
      <c r="S199" s="13">
        <v>359.85899999999998</v>
      </c>
      <c r="T199" s="43">
        <v>62</v>
      </c>
      <c r="U199" s="43">
        <v>3</v>
      </c>
      <c r="V199" s="43">
        <v>6</v>
      </c>
      <c r="W199" s="46">
        <v>0.33333333333333331</v>
      </c>
      <c r="X199" s="16">
        <v>44071</v>
      </c>
      <c r="Y199" s="16">
        <v>44015</v>
      </c>
      <c r="AA199" s="17">
        <v>16736</v>
      </c>
      <c r="AB199" s="17">
        <v>16569</v>
      </c>
      <c r="AC199" s="39">
        <v>1.0079063311002475E-2</v>
      </c>
      <c r="AD199" s="19">
        <v>-0.84</v>
      </c>
      <c r="AE199" s="19">
        <v>-2.58</v>
      </c>
      <c r="AF199" s="18">
        <v>-0.67441860465116288</v>
      </c>
      <c r="AG199" s="17">
        <v>10067</v>
      </c>
      <c r="AH199" s="17">
        <v>25662</v>
      </c>
      <c r="AI199" s="19">
        <v>55.39</v>
      </c>
      <c r="AJ199" s="19">
        <v>62.16</v>
      </c>
      <c r="AK199" s="18">
        <v>-0.10891248391248386</v>
      </c>
      <c r="AL199" s="19">
        <v>27.4</v>
      </c>
      <c r="AM199" s="19">
        <v>72.98</v>
      </c>
      <c r="AO199" s="19">
        <v>124.3</v>
      </c>
    </row>
    <row r="200" spans="1:42" ht="17.25" customHeight="1" x14ac:dyDescent="0.35">
      <c r="A200" s="11">
        <v>199</v>
      </c>
      <c r="B200" s="12" t="s">
        <v>38</v>
      </c>
      <c r="C200" s="11" t="s">
        <v>23</v>
      </c>
      <c r="D200" s="11" t="s">
        <v>76</v>
      </c>
      <c r="E200" s="11" t="s">
        <v>66</v>
      </c>
      <c r="F200" s="11" t="s">
        <v>77</v>
      </c>
      <c r="G200" s="13">
        <v>16383</v>
      </c>
      <c r="H200" s="13">
        <v>16580</v>
      </c>
      <c r="I200" s="14">
        <v>43928</v>
      </c>
      <c r="J200" s="15">
        <v>2.613</v>
      </c>
      <c r="K200" s="34" t="s">
        <v>123</v>
      </c>
      <c r="L200" s="15">
        <v>7.2770000000000001</v>
      </c>
      <c r="M200" s="15">
        <v>0.52600000000000002</v>
      </c>
      <c r="N200" s="15" t="s">
        <v>1645</v>
      </c>
      <c r="O200" s="15" t="s">
        <v>1645</v>
      </c>
      <c r="P200" s="19">
        <v>9.6229999999999993</v>
      </c>
      <c r="Q200" s="17">
        <v>1558</v>
      </c>
      <c r="R200" s="26">
        <v>6.1769999999999996</v>
      </c>
      <c r="S200" s="13">
        <v>306.23700000000002</v>
      </c>
      <c r="T200" s="43">
        <v>62</v>
      </c>
      <c r="U200" s="43">
        <v>3</v>
      </c>
      <c r="V200" s="43">
        <v>9</v>
      </c>
      <c r="W200" s="46">
        <v>0.25</v>
      </c>
      <c r="X200" s="16">
        <v>43907</v>
      </c>
      <c r="Y200" s="16">
        <v>43862</v>
      </c>
      <c r="AA200" s="17">
        <v>16383</v>
      </c>
      <c r="AB200" s="17">
        <v>16580</v>
      </c>
      <c r="AC200" s="39">
        <v>-1.1881785283474064E-2</v>
      </c>
      <c r="AD200" s="19">
        <v>0.93</v>
      </c>
      <c r="AE200" s="19">
        <v>2.59</v>
      </c>
      <c r="AF200" s="18">
        <v>-0.64092664092664087</v>
      </c>
      <c r="AH200" s="17">
        <v>13679</v>
      </c>
      <c r="AI200" s="19">
        <v>20.190000000000001</v>
      </c>
      <c r="AJ200" s="19">
        <v>17.440000000000001</v>
      </c>
      <c r="AK200" s="18">
        <v>0.15768348623853209</v>
      </c>
      <c r="AL200" s="19">
        <v>5.26</v>
      </c>
      <c r="AM200" s="19">
        <v>29.14</v>
      </c>
      <c r="AN200" s="22">
        <v>3.8199999999999998E-2</v>
      </c>
      <c r="AP200" s="37" t="s">
        <v>603</v>
      </c>
    </row>
    <row r="201" spans="1:42" ht="17.25" customHeight="1" x14ac:dyDescent="0.35">
      <c r="A201" s="11">
        <v>200</v>
      </c>
      <c r="B201" s="12" t="s">
        <v>1417</v>
      </c>
      <c r="C201" s="11" t="s">
        <v>683</v>
      </c>
      <c r="D201" s="11" t="s">
        <v>1418</v>
      </c>
      <c r="E201" s="11" t="s">
        <v>66</v>
      </c>
      <c r="F201" s="11" t="s">
        <v>1419</v>
      </c>
      <c r="G201" s="13">
        <v>16227.3</v>
      </c>
      <c r="H201" s="13">
        <v>15789.6</v>
      </c>
      <c r="I201" s="14">
        <v>44188</v>
      </c>
      <c r="J201" s="15">
        <v>6.82</v>
      </c>
      <c r="K201" s="34" t="s">
        <v>124</v>
      </c>
      <c r="L201" s="15">
        <v>7.5</v>
      </c>
      <c r="M201" s="15">
        <v>0.28999999999999998</v>
      </c>
      <c r="N201" s="15" t="s">
        <v>1644</v>
      </c>
      <c r="P201" s="19">
        <v>27.12</v>
      </c>
      <c r="Q201" s="17">
        <v>1712</v>
      </c>
      <c r="R201" s="26">
        <v>15.83</v>
      </c>
      <c r="S201" s="13">
        <v>513.41999999999996</v>
      </c>
      <c r="T201" s="43"/>
      <c r="U201" s="43"/>
      <c r="V201" s="43"/>
      <c r="W201" s="46" t="e">
        <v>#DIV/0!</v>
      </c>
      <c r="X201" s="16">
        <v>44159</v>
      </c>
      <c r="Y201" s="16">
        <v>44106</v>
      </c>
      <c r="AA201" s="17">
        <v>12830</v>
      </c>
      <c r="AB201" s="17">
        <v>16227</v>
      </c>
      <c r="AC201" s="39">
        <v>-0.20934245393480003</v>
      </c>
      <c r="AD201" s="19">
        <v>-1.83</v>
      </c>
      <c r="AE201" s="19">
        <v>1.78</v>
      </c>
      <c r="AF201" s="18">
        <v>-2.0280898876404496</v>
      </c>
      <c r="AG201" s="17">
        <v>5343</v>
      </c>
      <c r="AH201" s="17">
        <v>15712</v>
      </c>
      <c r="AI201" s="19">
        <v>38.36</v>
      </c>
      <c r="AJ201" s="19">
        <v>42.63</v>
      </c>
      <c r="AK201" s="18">
        <v>-0.10016420361247955</v>
      </c>
      <c r="AL201" s="19">
        <v>9.65</v>
      </c>
      <c r="AM201" s="19">
        <v>42.84</v>
      </c>
      <c r="AN201" s="22">
        <v>1.0800000000000001E-2</v>
      </c>
    </row>
    <row r="202" spans="1:42" ht="17.25" customHeight="1" x14ac:dyDescent="0.35">
      <c r="A202" s="11">
        <v>201</v>
      </c>
      <c r="B202" s="12" t="s">
        <v>180</v>
      </c>
      <c r="C202" s="11" t="s">
        <v>181</v>
      </c>
      <c r="D202" s="11" t="s">
        <v>182</v>
      </c>
      <c r="E202" s="11" t="s">
        <v>66</v>
      </c>
      <c r="F202" s="11" t="s">
        <v>183</v>
      </c>
      <c r="G202" s="13">
        <v>16222.1</v>
      </c>
      <c r="H202" s="13">
        <v>14237.2</v>
      </c>
      <c r="I202" s="14">
        <v>43927</v>
      </c>
      <c r="J202" s="15">
        <v>4.62</v>
      </c>
      <c r="K202" s="34" t="s">
        <v>121</v>
      </c>
      <c r="L202" s="15">
        <v>14.6</v>
      </c>
      <c r="M202" s="15">
        <v>0.14000000000000001</v>
      </c>
      <c r="N202" s="15" t="s">
        <v>1644</v>
      </c>
      <c r="P202" s="19">
        <v>14.7</v>
      </c>
      <c r="Q202" s="17">
        <v>127</v>
      </c>
      <c r="R202" s="26">
        <v>116.56100000000001</v>
      </c>
      <c r="S202" s="13">
        <v>292.464</v>
      </c>
      <c r="T202" s="43">
        <v>65</v>
      </c>
      <c r="U202" s="43">
        <v>2</v>
      </c>
      <c r="V202" s="43">
        <v>11</v>
      </c>
      <c r="W202" s="46">
        <v>0.15384615384615385</v>
      </c>
      <c r="X202" s="16">
        <v>44239</v>
      </c>
      <c r="Y202" s="16">
        <v>44196</v>
      </c>
      <c r="Z202" s="16" t="s">
        <v>1649</v>
      </c>
      <c r="AA202" s="17">
        <v>16222</v>
      </c>
      <c r="AB202" s="17">
        <v>14742</v>
      </c>
      <c r="AC202" s="39">
        <v>0.10039343372676705</v>
      </c>
      <c r="AD202" s="19">
        <v>5.08</v>
      </c>
      <c r="AE202" s="19">
        <v>4.96</v>
      </c>
      <c r="AF202" s="18">
        <v>2.4193548387096794E-2</v>
      </c>
      <c r="AG202" s="17">
        <v>1711</v>
      </c>
      <c r="AH202" s="17">
        <v>296627</v>
      </c>
      <c r="AI202" s="19">
        <v>48.78</v>
      </c>
      <c r="AJ202" s="19">
        <v>51.82</v>
      </c>
      <c r="AK202" s="18">
        <v>-5.8664608259359305E-2</v>
      </c>
      <c r="AL202" s="19">
        <v>23.31</v>
      </c>
      <c r="AM202" s="19">
        <v>61.57</v>
      </c>
      <c r="AN202" s="22">
        <v>3.8199999999999998E-2</v>
      </c>
      <c r="AO202" s="19">
        <v>11.91</v>
      </c>
    </row>
    <row r="203" spans="1:42" ht="17.25" customHeight="1" x14ac:dyDescent="0.35">
      <c r="A203" s="11">
        <v>202</v>
      </c>
      <c r="B203" s="12" t="s">
        <v>284</v>
      </c>
      <c r="C203" s="11" t="s">
        <v>23</v>
      </c>
      <c r="D203" s="11" t="s">
        <v>285</v>
      </c>
      <c r="E203" s="11" t="s">
        <v>66</v>
      </c>
      <c r="F203" s="11" t="s">
        <v>286</v>
      </c>
      <c r="G203" s="13">
        <v>16039.1</v>
      </c>
      <c r="H203" s="13">
        <v>14983.5</v>
      </c>
      <c r="I203" s="14">
        <v>43928</v>
      </c>
      <c r="J203" s="15">
        <v>3.3</v>
      </c>
      <c r="K203" s="34" t="s">
        <v>123</v>
      </c>
      <c r="L203" s="15">
        <v>2</v>
      </c>
      <c r="M203" s="15">
        <v>0.33</v>
      </c>
      <c r="N203" s="15" t="s">
        <v>1645</v>
      </c>
      <c r="O203" s="15" t="s">
        <v>1644</v>
      </c>
      <c r="P203" s="19">
        <v>12</v>
      </c>
      <c r="Q203" s="17">
        <v>1059</v>
      </c>
      <c r="R203" s="26">
        <v>11.36</v>
      </c>
      <c r="S203" s="13">
        <v>2686.91</v>
      </c>
      <c r="T203" s="43">
        <v>58</v>
      </c>
      <c r="U203" s="43">
        <v>1</v>
      </c>
      <c r="V203" s="43">
        <v>10</v>
      </c>
      <c r="W203" s="46">
        <v>9.0909090909090912E-2</v>
      </c>
      <c r="X203" s="16">
        <v>43921</v>
      </c>
      <c r="Y203" s="16">
        <v>43862</v>
      </c>
      <c r="AA203" s="17">
        <v>16039</v>
      </c>
      <c r="AB203" s="17">
        <v>14986</v>
      </c>
      <c r="AC203" s="39">
        <v>7.0265581209128514E-2</v>
      </c>
      <c r="AD203" s="19">
        <v>4.5999999999999996</v>
      </c>
      <c r="AE203" s="19">
        <v>4.26</v>
      </c>
      <c r="AF203" s="18">
        <v>7.9812206572769925E-2</v>
      </c>
      <c r="AG203" s="17">
        <v>0</v>
      </c>
      <c r="AH203" s="17">
        <v>9348.3700000000008</v>
      </c>
      <c r="AI203" s="19">
        <v>122.81</v>
      </c>
      <c r="AJ203" s="19">
        <v>116.06</v>
      </c>
      <c r="AK203" s="18">
        <v>5.8159572634844045E-2</v>
      </c>
      <c r="AL203" s="19">
        <v>56.3</v>
      </c>
      <c r="AM203" s="19">
        <v>123.9</v>
      </c>
      <c r="AN203" s="22">
        <v>1.01E-2</v>
      </c>
      <c r="AO203" s="19">
        <v>501.54</v>
      </c>
    </row>
    <row r="204" spans="1:42" ht="17.25" customHeight="1" x14ac:dyDescent="0.35">
      <c r="A204" s="11">
        <v>203</v>
      </c>
      <c r="B204" s="12" t="s">
        <v>376</v>
      </c>
      <c r="C204" s="11" t="s">
        <v>377</v>
      </c>
      <c r="D204" s="11" t="s">
        <v>378</v>
      </c>
      <c r="E204" s="11" t="s">
        <v>66</v>
      </c>
      <c r="F204" s="11" t="s">
        <v>379</v>
      </c>
      <c r="G204" s="13">
        <v>15693</v>
      </c>
      <c r="H204" s="13">
        <v>15544</v>
      </c>
      <c r="I204" s="14">
        <v>43915</v>
      </c>
      <c r="J204" s="15">
        <v>3.48</v>
      </c>
      <c r="K204" s="34" t="s">
        <v>122</v>
      </c>
      <c r="L204" s="15">
        <v>13.5</v>
      </c>
      <c r="M204" s="15">
        <v>2.2999999999999998</v>
      </c>
      <c r="N204" s="15" t="s">
        <v>1644</v>
      </c>
      <c r="P204" s="19">
        <v>11.1</v>
      </c>
      <c r="Q204" s="17">
        <v>463</v>
      </c>
      <c r="R204" s="26">
        <v>24.05</v>
      </c>
      <c r="S204" s="13">
        <v>319</v>
      </c>
      <c r="T204" s="17">
        <v>63</v>
      </c>
      <c r="U204" s="17">
        <v>4</v>
      </c>
      <c r="V204" s="17">
        <v>10</v>
      </c>
      <c r="W204" s="46">
        <v>0.2857142857142857</v>
      </c>
      <c r="X204" s="16">
        <v>44245</v>
      </c>
      <c r="Y204" s="16">
        <v>44196</v>
      </c>
      <c r="Z204" s="16" t="s">
        <v>1649</v>
      </c>
      <c r="AA204" s="17">
        <v>16471</v>
      </c>
      <c r="AB204" s="17">
        <v>15693</v>
      </c>
      <c r="AC204" s="39">
        <v>4.9576244185305547E-2</v>
      </c>
      <c r="AD204" s="19">
        <v>3.14</v>
      </c>
      <c r="AE204" s="19">
        <v>2.75</v>
      </c>
      <c r="AF204" s="18">
        <v>0.14181818181818187</v>
      </c>
      <c r="AG204" s="17">
        <v>3824</v>
      </c>
      <c r="AH204" s="17">
        <v>15920</v>
      </c>
      <c r="AI204" s="19">
        <v>85.04</v>
      </c>
      <c r="AJ204" s="19">
        <v>66.87</v>
      </c>
      <c r="AK204" s="18">
        <v>0.27172125018692989</v>
      </c>
      <c r="AL204" s="19">
        <v>58.49</v>
      </c>
      <c r="AM204" s="19">
        <v>86.41</v>
      </c>
      <c r="AN204" s="22">
        <v>2.3E-2</v>
      </c>
      <c r="AO204" s="19">
        <v>24.35</v>
      </c>
    </row>
    <row r="205" spans="1:42" ht="17.25" customHeight="1" x14ac:dyDescent="0.35">
      <c r="A205" s="11">
        <v>204</v>
      </c>
      <c r="B205" s="12" t="s">
        <v>466</v>
      </c>
      <c r="C205" s="11" t="s">
        <v>25</v>
      </c>
      <c r="D205" s="11" t="s">
        <v>467</v>
      </c>
      <c r="E205" s="11" t="s">
        <v>66</v>
      </c>
      <c r="F205" s="11" t="s">
        <v>468</v>
      </c>
      <c r="G205" s="13">
        <v>15561.4</v>
      </c>
      <c r="H205" s="13">
        <v>16195.7</v>
      </c>
      <c r="I205" s="14">
        <v>43901</v>
      </c>
      <c r="J205" s="15">
        <v>6.5</v>
      </c>
      <c r="K205" s="34" t="s">
        <v>122</v>
      </c>
      <c r="L205" s="15">
        <v>12.4</v>
      </c>
      <c r="M205" s="15">
        <v>0.3</v>
      </c>
      <c r="N205" s="15" t="s">
        <v>1644</v>
      </c>
      <c r="P205" s="19">
        <v>14.5</v>
      </c>
      <c r="Q205" s="17">
        <v>109</v>
      </c>
      <c r="R205" s="26">
        <v>132.61099999999999</v>
      </c>
      <c r="S205" s="13">
        <v>323.87200000000001</v>
      </c>
      <c r="T205" s="43">
        <v>67.727272727272734</v>
      </c>
      <c r="U205" s="43">
        <v>1</v>
      </c>
      <c r="V205" s="43">
        <v>10</v>
      </c>
      <c r="W205" s="46">
        <v>9.0909090909090912E-2</v>
      </c>
      <c r="X205" s="16">
        <v>44252</v>
      </c>
      <c r="Y205" s="16">
        <v>44196</v>
      </c>
      <c r="Z205" s="16" t="s">
        <v>1649</v>
      </c>
      <c r="AA205" s="17">
        <v>13918.5</v>
      </c>
      <c r="AB205" s="17">
        <v>15561.4</v>
      </c>
      <c r="AC205" s="39">
        <v>-0.10557533383885767</v>
      </c>
      <c r="AD205" s="19">
        <v>4.42</v>
      </c>
      <c r="AE205" s="19">
        <v>3.88</v>
      </c>
      <c r="AF205" s="18">
        <v>0.13917525773195877</v>
      </c>
      <c r="AG205" s="17">
        <v>52.5</v>
      </c>
      <c r="AH205" s="17">
        <v>80757.2</v>
      </c>
      <c r="AI205" s="19">
        <v>82.51</v>
      </c>
      <c r="AJ205" s="19">
        <v>90.68</v>
      </c>
      <c r="AK205" s="18">
        <v>-9.0097044552271743E-2</v>
      </c>
      <c r="AL205" s="19">
        <v>65.14</v>
      </c>
      <c r="AM205" s="19">
        <v>98.33</v>
      </c>
      <c r="AN205" s="22">
        <v>3.7499999999999999E-2</v>
      </c>
      <c r="AO205" s="19">
        <v>18.21</v>
      </c>
    </row>
    <row r="206" spans="1:42" ht="17.25" customHeight="1" x14ac:dyDescent="0.35">
      <c r="A206" s="11">
        <v>205</v>
      </c>
      <c r="B206" s="12" t="s">
        <v>1503</v>
      </c>
      <c r="C206" s="11" t="s">
        <v>0</v>
      </c>
      <c r="D206" s="11" t="s">
        <v>1504</v>
      </c>
      <c r="E206" s="11" t="s">
        <v>66</v>
      </c>
      <c r="F206" s="11" t="s">
        <v>1505</v>
      </c>
      <c r="G206" s="13">
        <v>15524</v>
      </c>
      <c r="H206" s="13">
        <v>15860</v>
      </c>
      <c r="I206" s="14">
        <v>43928</v>
      </c>
      <c r="J206" s="15">
        <v>4.8099999999999996</v>
      </c>
      <c r="K206" s="15" t="s">
        <v>123</v>
      </c>
      <c r="L206" s="15">
        <v>3.7</v>
      </c>
      <c r="N206" s="15" t="s">
        <v>1644</v>
      </c>
      <c r="P206" s="19">
        <v>6.87</v>
      </c>
      <c r="Q206" s="17">
        <v>193</v>
      </c>
      <c r="R206" s="26">
        <v>35.667999999999999</v>
      </c>
      <c r="S206" s="13">
        <v>432.06099999999998</v>
      </c>
      <c r="T206" s="43">
        <v>57</v>
      </c>
      <c r="U206" s="43">
        <v>4</v>
      </c>
      <c r="V206" s="43">
        <v>8</v>
      </c>
      <c r="W206" s="46">
        <v>0.33333333333333331</v>
      </c>
      <c r="X206" s="16">
        <v>43910</v>
      </c>
      <c r="Y206" s="16">
        <v>43860</v>
      </c>
      <c r="AA206" s="17">
        <v>15524</v>
      </c>
      <c r="AB206" s="17">
        <v>15860</v>
      </c>
      <c r="AC206" s="39">
        <v>-2.1185372005044136E-2</v>
      </c>
      <c r="AD206" s="19">
        <v>3.18</v>
      </c>
      <c r="AE206" s="19">
        <v>3.32</v>
      </c>
      <c r="AF206" s="18">
        <v>-4.2168674698795088E-2</v>
      </c>
      <c r="AG206" s="17">
        <v>249</v>
      </c>
      <c r="AH206" s="17">
        <v>9737</v>
      </c>
      <c r="AI206" s="19">
        <v>31.21</v>
      </c>
      <c r="AJ206" s="19">
        <v>40.409999999999997</v>
      </c>
      <c r="AK206" s="18">
        <v>-0.22766641920316744</v>
      </c>
      <c r="AL206" s="19">
        <v>11.72</v>
      </c>
      <c r="AM206" s="19">
        <v>42.22</v>
      </c>
      <c r="AP206" s="1" t="s">
        <v>1506</v>
      </c>
    </row>
    <row r="207" spans="1:42" ht="17.25" customHeight="1" x14ac:dyDescent="0.35">
      <c r="A207" s="11">
        <v>206</v>
      </c>
      <c r="B207" s="12" t="s">
        <v>556</v>
      </c>
      <c r="C207" s="11" t="s">
        <v>34</v>
      </c>
      <c r="D207" s="11" t="s">
        <v>557</v>
      </c>
      <c r="E207" s="11" t="s">
        <v>66</v>
      </c>
      <c r="F207" s="11" t="s">
        <v>558</v>
      </c>
      <c r="G207" s="13">
        <v>15463.6</v>
      </c>
      <c r="H207" s="13">
        <v>14984.6</v>
      </c>
      <c r="I207" s="14">
        <v>44176</v>
      </c>
      <c r="J207" s="15">
        <v>4.5999999999999996</v>
      </c>
      <c r="K207" s="34" t="s">
        <v>121</v>
      </c>
      <c r="L207" s="15">
        <v>8.1999999999999993</v>
      </c>
      <c r="M207" s="15">
        <v>4.2</v>
      </c>
      <c r="N207" s="15" t="s">
        <v>1644</v>
      </c>
      <c r="P207" s="19">
        <v>14.8</v>
      </c>
      <c r="Q207" s="17">
        <v>171</v>
      </c>
      <c r="R207" s="26">
        <v>86</v>
      </c>
      <c r="S207" s="13">
        <v>378</v>
      </c>
      <c r="W207" s="46" t="e">
        <v>#DIV/0!</v>
      </c>
      <c r="X207" s="16">
        <v>44159</v>
      </c>
      <c r="Y207" s="16">
        <v>44106</v>
      </c>
      <c r="AA207" s="17">
        <v>13567</v>
      </c>
      <c r="AB207" s="17">
        <v>12738</v>
      </c>
      <c r="AC207" s="39">
        <v>6.5080860417647976E-2</v>
      </c>
      <c r="AD207" s="19">
        <v>3.71</v>
      </c>
      <c r="AE207" s="19">
        <v>6.08</v>
      </c>
      <c r="AF207" s="18">
        <v>-0.3898026315789474</v>
      </c>
      <c r="AG207" s="17">
        <v>5639</v>
      </c>
      <c r="AH207" s="17">
        <v>12354</v>
      </c>
      <c r="AI207" s="19">
        <v>108.77</v>
      </c>
      <c r="AJ207" s="19">
        <v>88.89</v>
      </c>
      <c r="AK207" s="18">
        <v>0.22364720440994482</v>
      </c>
      <c r="AL207" s="19">
        <v>59.29</v>
      </c>
      <c r="AM207" s="19">
        <v>120.44</v>
      </c>
      <c r="AN207" s="22">
        <v>7.3000000000000001E-3</v>
      </c>
      <c r="AP207" s="37" t="s">
        <v>559</v>
      </c>
    </row>
    <row r="208" spans="1:42" ht="17.25" customHeight="1" x14ac:dyDescent="0.35">
      <c r="A208" s="11">
        <v>207</v>
      </c>
      <c r="B208" s="12" t="s">
        <v>643</v>
      </c>
      <c r="C208" s="11" t="s">
        <v>643</v>
      </c>
      <c r="D208" s="11" t="s">
        <v>644</v>
      </c>
      <c r="E208" s="11" t="s">
        <v>66</v>
      </c>
      <c r="F208" s="11" t="s">
        <v>645</v>
      </c>
      <c r="G208" s="13">
        <v>15455</v>
      </c>
      <c r="H208" s="13">
        <v>14914</v>
      </c>
      <c r="I208" s="14">
        <v>43917</v>
      </c>
      <c r="J208" s="15">
        <v>3.6</v>
      </c>
      <c r="K208" s="34" t="s">
        <v>121</v>
      </c>
      <c r="L208" s="15">
        <v>4.5999999999999996</v>
      </c>
      <c r="M208" s="15">
        <v>0</v>
      </c>
      <c r="N208" s="15" t="s">
        <v>1644</v>
      </c>
      <c r="P208" s="19">
        <v>11.298101000000001</v>
      </c>
      <c r="Q208" s="17">
        <v>149</v>
      </c>
      <c r="R208" s="26">
        <v>76.048000000000002</v>
      </c>
      <c r="S208" s="13">
        <v>464.95600000000002</v>
      </c>
      <c r="T208" s="43">
        <v>59.9</v>
      </c>
      <c r="U208" s="43">
        <v>2</v>
      </c>
      <c r="V208" s="43">
        <v>7</v>
      </c>
      <c r="W208" s="46">
        <v>0.22222222222222221</v>
      </c>
      <c r="X208" s="16">
        <v>44249</v>
      </c>
      <c r="Y208" s="16">
        <v>44196</v>
      </c>
      <c r="Z208" s="16" t="s">
        <v>1649</v>
      </c>
      <c r="AA208" s="17">
        <v>15218</v>
      </c>
      <c r="AB208" s="17">
        <v>15455</v>
      </c>
      <c r="AC208" s="39">
        <v>-1.5334843092850211E-2</v>
      </c>
      <c r="AD208" s="19">
        <v>3.52</v>
      </c>
      <c r="AE208" s="19">
        <v>3.91</v>
      </c>
      <c r="AF208" s="18">
        <v>-9.9744245524296699E-2</v>
      </c>
      <c r="AG208" s="17">
        <v>8994</v>
      </c>
      <c r="AH208" s="17">
        <v>29345</v>
      </c>
      <c r="AI208" s="19">
        <v>117.93</v>
      </c>
      <c r="AJ208" s="19">
        <v>111.63</v>
      </c>
      <c r="AK208" s="18">
        <v>5.6436441816716039E-2</v>
      </c>
      <c r="AL208" s="19">
        <v>85.32</v>
      </c>
      <c r="AM208" s="19">
        <v>125.56</v>
      </c>
      <c r="AN208" s="22">
        <v>1.9400000000000001E-2</v>
      </c>
      <c r="AO208" s="19">
        <v>34.58</v>
      </c>
    </row>
    <row r="209" spans="1:42" ht="17.25" customHeight="1" x14ac:dyDescent="0.35">
      <c r="A209" s="11">
        <v>208</v>
      </c>
      <c r="B209" s="12" t="s">
        <v>732</v>
      </c>
      <c r="C209" s="11" t="s">
        <v>733</v>
      </c>
      <c r="D209" s="11" t="s">
        <v>734</v>
      </c>
      <c r="E209" s="11" t="s">
        <v>66</v>
      </c>
      <c r="F209" s="11" t="s">
        <v>735</v>
      </c>
      <c r="G209" s="13">
        <v>15309.5</v>
      </c>
      <c r="H209" s="13">
        <v>16631.2</v>
      </c>
      <c r="I209" s="14">
        <v>43914</v>
      </c>
      <c r="J209" s="15">
        <v>0.435</v>
      </c>
      <c r="K209" s="34" t="s">
        <v>123</v>
      </c>
      <c r="L209" s="15">
        <v>2.5</v>
      </c>
      <c r="M209" s="15">
        <v>0.46</v>
      </c>
      <c r="N209" s="15" t="s">
        <v>1644</v>
      </c>
      <c r="P209" s="19">
        <v>5.07</v>
      </c>
      <c r="Q209" s="17">
        <v>86</v>
      </c>
      <c r="R209" s="26">
        <v>59.09</v>
      </c>
      <c r="S209" s="13">
        <v>60.28</v>
      </c>
      <c r="U209" s="17">
        <v>2</v>
      </c>
      <c r="V209" s="17">
        <v>3</v>
      </c>
      <c r="W209" s="46">
        <v>0.4</v>
      </c>
      <c r="X209" s="16">
        <v>44246</v>
      </c>
      <c r="Y209" s="16">
        <v>44196</v>
      </c>
      <c r="Z209" s="16" t="s">
        <v>1649</v>
      </c>
      <c r="AA209" s="17">
        <v>16207</v>
      </c>
      <c r="AB209" s="17">
        <v>15310</v>
      </c>
      <c r="AC209" s="39">
        <v>5.8589157413455259E-2</v>
      </c>
      <c r="AD209" s="19">
        <v>3.72</v>
      </c>
      <c r="AE209" s="19">
        <v>4.1900000000000004</v>
      </c>
      <c r="AF209" s="18">
        <v>-0.11217183770883059</v>
      </c>
      <c r="AG209" s="17">
        <v>1487</v>
      </c>
      <c r="AH209" s="17">
        <v>5144</v>
      </c>
      <c r="AI209" s="19">
        <v>93.36</v>
      </c>
      <c r="AJ209" s="19">
        <v>75.930000000000007</v>
      </c>
      <c r="AK209" s="18">
        <v>0.22955353615171856</v>
      </c>
      <c r="AL209" s="19">
        <v>56.94</v>
      </c>
      <c r="AM209" s="19">
        <v>106.75</v>
      </c>
      <c r="AN209" s="22">
        <v>2.2200000000000001E-2</v>
      </c>
      <c r="AO209" s="19">
        <v>24.68</v>
      </c>
    </row>
    <row r="210" spans="1:42" ht="17.25" customHeight="1" x14ac:dyDescent="0.35">
      <c r="A210" s="11">
        <v>209</v>
      </c>
      <c r="B210" s="12" t="s">
        <v>824</v>
      </c>
      <c r="C210" s="11" t="s">
        <v>8</v>
      </c>
      <c r="D210" s="11" t="s">
        <v>825</v>
      </c>
      <c r="E210" s="11" t="s">
        <v>66</v>
      </c>
      <c r="F210" s="11" t="s">
        <v>826</v>
      </c>
      <c r="G210" s="13">
        <v>15146</v>
      </c>
      <c r="H210" s="13">
        <v>15374</v>
      </c>
      <c r="I210" s="14">
        <v>44259</v>
      </c>
      <c r="J210" s="15">
        <v>4.95</v>
      </c>
      <c r="K210" s="34" t="s">
        <v>122</v>
      </c>
      <c r="L210" s="15">
        <v>9.8000000000000007</v>
      </c>
      <c r="M210" s="15">
        <v>1.9</v>
      </c>
      <c r="N210" s="15" t="s">
        <v>1644</v>
      </c>
      <c r="P210" s="19">
        <v>15.9</v>
      </c>
      <c r="Q210" s="17">
        <v>363</v>
      </c>
      <c r="R210" s="26">
        <v>44</v>
      </c>
      <c r="S210" s="13">
        <v>325</v>
      </c>
      <c r="T210" s="43">
        <v>65.25</v>
      </c>
      <c r="U210" s="43">
        <v>3</v>
      </c>
      <c r="V210" s="43">
        <v>5</v>
      </c>
      <c r="W210" s="46">
        <v>0.375</v>
      </c>
      <c r="X210" s="16">
        <v>44245</v>
      </c>
      <c r="Y210" s="16">
        <v>44196</v>
      </c>
      <c r="Z210" s="16" t="s">
        <v>1649</v>
      </c>
      <c r="AA210" s="17">
        <v>13834</v>
      </c>
      <c r="AB210" s="17">
        <v>15146</v>
      </c>
      <c r="AC210" s="39">
        <v>-8.6623530965271353E-2</v>
      </c>
      <c r="AD210" s="19">
        <v>4.45</v>
      </c>
      <c r="AE210" s="19">
        <v>5.22</v>
      </c>
      <c r="AF210" s="18">
        <v>-0.14750957854406122</v>
      </c>
      <c r="AG210" s="17">
        <v>5102</v>
      </c>
      <c r="AH210" s="17">
        <v>19556</v>
      </c>
      <c r="AI210" s="19">
        <v>143.65</v>
      </c>
      <c r="AJ210" s="19">
        <v>130.5</v>
      </c>
      <c r="AK210" s="18">
        <v>0.10076628352490426</v>
      </c>
      <c r="AL210" s="19">
        <v>69.77</v>
      </c>
      <c r="AM210" s="19">
        <v>153.81</v>
      </c>
      <c r="AN210" s="22">
        <v>1.5100000000000001E-2</v>
      </c>
      <c r="AO210" s="19">
        <v>32.81</v>
      </c>
    </row>
    <row r="211" spans="1:42" ht="17.25" customHeight="1" x14ac:dyDescent="0.35">
      <c r="A211" s="11">
        <v>210</v>
      </c>
      <c r="B211" s="12" t="s">
        <v>913</v>
      </c>
      <c r="C211" s="11" t="s">
        <v>245</v>
      </c>
      <c r="D211" s="11" t="s">
        <v>914</v>
      </c>
      <c r="E211" s="11" t="s">
        <v>66</v>
      </c>
      <c r="F211" s="11" t="s">
        <v>915</v>
      </c>
      <c r="G211" s="13">
        <v>15066</v>
      </c>
      <c r="H211" s="13">
        <v>14527</v>
      </c>
      <c r="I211" s="14">
        <v>43945</v>
      </c>
      <c r="J211" s="15">
        <v>5.0999999999999996</v>
      </c>
      <c r="K211" s="34" t="s">
        <v>123</v>
      </c>
      <c r="L211" s="15">
        <v>11.3</v>
      </c>
      <c r="M211" s="15">
        <v>0.39</v>
      </c>
      <c r="N211" s="15" t="s">
        <v>1644</v>
      </c>
      <c r="P211" s="19">
        <v>14.8</v>
      </c>
      <c r="Q211" s="17">
        <v>293</v>
      </c>
      <c r="R211" s="26">
        <v>50</v>
      </c>
      <c r="S211" s="13">
        <v>459</v>
      </c>
      <c r="T211" s="43">
        <v>62.285714285714285</v>
      </c>
      <c r="U211" s="43">
        <v>3</v>
      </c>
      <c r="V211" s="43">
        <v>11</v>
      </c>
      <c r="W211" s="46">
        <v>0.21428571428571427</v>
      </c>
      <c r="X211" s="16">
        <v>44251</v>
      </c>
      <c r="Y211" s="16">
        <v>44196</v>
      </c>
      <c r="Z211" s="16" t="s">
        <v>1649</v>
      </c>
      <c r="AA211" s="17">
        <v>6796</v>
      </c>
      <c r="AB211" s="17">
        <v>15066</v>
      </c>
      <c r="AC211" s="39">
        <v>-0.54891809372096112</v>
      </c>
      <c r="AD211" s="19">
        <v>1.44</v>
      </c>
      <c r="AE211" s="19">
        <v>111.82</v>
      </c>
      <c r="AF211" s="18">
        <v>-0.98712216061527458</v>
      </c>
      <c r="AG211" s="17">
        <v>1895</v>
      </c>
      <c r="AH211" s="17">
        <v>21874</v>
      </c>
      <c r="AI211" s="19">
        <v>2227.27</v>
      </c>
      <c r="AJ211" s="19">
        <v>2053.73</v>
      </c>
      <c r="AK211" s="18">
        <v>8.44999099199992E-2</v>
      </c>
      <c r="AL211" s="19">
        <v>1107.29</v>
      </c>
      <c r="AM211" s="19">
        <v>2450.2600000000002</v>
      </c>
      <c r="AO211" s="19">
        <v>1644.96</v>
      </c>
    </row>
    <row r="212" spans="1:42" ht="17.25" customHeight="1" x14ac:dyDescent="0.35">
      <c r="A212" s="11">
        <v>211</v>
      </c>
      <c r="B212" s="12" t="s">
        <v>999</v>
      </c>
      <c r="C212" s="11" t="s">
        <v>1000</v>
      </c>
      <c r="D212" s="11" t="s">
        <v>1001</v>
      </c>
      <c r="E212" s="11" t="s">
        <v>66</v>
      </c>
      <c r="F212" s="11" t="s">
        <v>1002</v>
      </c>
      <c r="G212" s="13">
        <v>14953.7</v>
      </c>
      <c r="H212" s="13">
        <v>15290.2</v>
      </c>
      <c r="I212" s="14">
        <v>43950</v>
      </c>
      <c r="J212" s="15">
        <v>7.5650000000000004</v>
      </c>
      <c r="K212" s="34" t="s">
        <v>124</v>
      </c>
      <c r="L212" s="15">
        <v>23.1</v>
      </c>
      <c r="M212" s="15">
        <v>0.48299999999999998</v>
      </c>
      <c r="N212" s="15" t="s">
        <v>1644</v>
      </c>
      <c r="P212" s="19">
        <v>19.8</v>
      </c>
      <c r="Q212" s="17">
        <v>450</v>
      </c>
      <c r="R212" s="26">
        <v>44.058999999999997</v>
      </c>
      <c r="S212" s="13">
        <v>344</v>
      </c>
      <c r="T212" s="43">
        <v>61</v>
      </c>
      <c r="U212" s="43">
        <v>3</v>
      </c>
      <c r="V212" s="43">
        <v>10</v>
      </c>
      <c r="W212" s="46">
        <v>0.23076923076923078</v>
      </c>
      <c r="X212" s="16">
        <v>44245</v>
      </c>
      <c r="Y212" s="16">
        <v>44196</v>
      </c>
      <c r="Z212" s="16" t="s">
        <v>1649</v>
      </c>
      <c r="AA212" s="17">
        <v>13171.1</v>
      </c>
      <c r="AB212" s="17">
        <v>14953.7</v>
      </c>
      <c r="AC212" s="39">
        <v>-0.1192079552217846</v>
      </c>
      <c r="AD212" s="19">
        <v>4.37</v>
      </c>
      <c r="AE212" s="19">
        <v>6.06</v>
      </c>
      <c r="AF212" s="18">
        <v>-0.27887788778877881</v>
      </c>
      <c r="AG212" s="17">
        <v>9609.7000000000007</v>
      </c>
      <c r="AH212" s="17">
        <v>27647</v>
      </c>
      <c r="AI212" s="19">
        <v>62.37</v>
      </c>
      <c r="AJ212" s="19">
        <v>77.56</v>
      </c>
      <c r="AK212" s="18">
        <v>-0.1958483754512636</v>
      </c>
      <c r="AL212" s="19">
        <v>44.5</v>
      </c>
      <c r="AM212" s="19">
        <v>77.790000000000006</v>
      </c>
      <c r="AN212" s="22">
        <v>3.7600000000000001E-2</v>
      </c>
      <c r="AO212" s="19">
        <v>17.68</v>
      </c>
    </row>
    <row r="213" spans="1:42" ht="17.25" customHeight="1" x14ac:dyDescent="0.35">
      <c r="A213" s="11">
        <v>212</v>
      </c>
      <c r="B213" s="12" t="s">
        <v>1086</v>
      </c>
      <c r="C213" s="11" t="s">
        <v>265</v>
      </c>
      <c r="D213" s="11" t="s">
        <v>1087</v>
      </c>
      <c r="E213" s="11" t="s">
        <v>66</v>
      </c>
      <c r="F213" s="11" t="s">
        <v>1088</v>
      </c>
      <c r="G213" s="13">
        <v>14931</v>
      </c>
      <c r="H213" s="13">
        <v>14066</v>
      </c>
      <c r="I213" s="14">
        <v>43922</v>
      </c>
      <c r="J213" s="15">
        <v>5.7771819999999998</v>
      </c>
      <c r="K213" s="34" t="s">
        <v>123</v>
      </c>
      <c r="L213" s="15">
        <v>21</v>
      </c>
      <c r="M213" s="15">
        <v>3.3E-3</v>
      </c>
      <c r="N213" s="15" t="s">
        <v>1644</v>
      </c>
      <c r="P213" s="19">
        <v>5.33</v>
      </c>
      <c r="Q213" s="17">
        <v>129</v>
      </c>
      <c r="S213" s="13">
        <v>285</v>
      </c>
      <c r="T213" s="43">
        <v>64</v>
      </c>
      <c r="U213" s="43">
        <v>4</v>
      </c>
      <c r="V213" s="43">
        <v>7</v>
      </c>
      <c r="W213" s="46">
        <v>0.36363636363636365</v>
      </c>
      <c r="X213" s="16">
        <v>44236</v>
      </c>
      <c r="Y213" s="16">
        <v>44196</v>
      </c>
      <c r="Z213" s="16" t="s">
        <v>1649</v>
      </c>
      <c r="AA213" s="17">
        <v>12583</v>
      </c>
      <c r="AB213" s="17">
        <v>14931</v>
      </c>
      <c r="AC213" s="39">
        <v>-0.15725671421873955</v>
      </c>
      <c r="AD213" s="19">
        <v>-3.32</v>
      </c>
      <c r="AE213" s="19">
        <v>3.07</v>
      </c>
      <c r="AF213" s="18">
        <v>-2.0814332247557004</v>
      </c>
      <c r="AG213" s="17">
        <v>785</v>
      </c>
      <c r="AH213" s="17">
        <v>80236</v>
      </c>
      <c r="AI213" s="19">
        <v>44.96</v>
      </c>
      <c r="AJ213" s="19">
        <v>52.09</v>
      </c>
      <c r="AK213" s="18">
        <v>-0.13687847955461704</v>
      </c>
      <c r="AL213" s="19">
        <v>49.95</v>
      </c>
      <c r="AM213" s="19">
        <v>51.16</v>
      </c>
      <c r="AN213" s="22">
        <v>5.0000000000000001E-3</v>
      </c>
    </row>
    <row r="214" spans="1:42" ht="17.25" customHeight="1" x14ac:dyDescent="0.35">
      <c r="A214" s="11">
        <v>213</v>
      </c>
      <c r="B214" s="12" t="s">
        <v>1591</v>
      </c>
      <c r="C214" s="11" t="s">
        <v>8</v>
      </c>
      <c r="D214" s="11" t="s">
        <v>1592</v>
      </c>
      <c r="E214" s="11" t="s">
        <v>66</v>
      </c>
      <c r="F214" s="11" t="s">
        <v>1593</v>
      </c>
      <c r="G214" s="13">
        <v>14906.3</v>
      </c>
      <c r="H214" s="13">
        <v>14668.2</v>
      </c>
      <c r="I214" s="14">
        <v>43910</v>
      </c>
      <c r="J214" s="15">
        <v>5.24</v>
      </c>
      <c r="K214" s="15" t="s">
        <v>122</v>
      </c>
      <c r="L214" s="15">
        <v>13</v>
      </c>
      <c r="M214" s="15">
        <v>5.46</v>
      </c>
      <c r="N214" s="15" t="s">
        <v>1644</v>
      </c>
      <c r="P214" s="19">
        <v>33.9</v>
      </c>
      <c r="Q214" s="17">
        <v>365</v>
      </c>
      <c r="R214" s="26">
        <v>54.23</v>
      </c>
      <c r="S214" s="13">
        <v>320.62</v>
      </c>
      <c r="T214" s="17">
        <v>53.2</v>
      </c>
      <c r="U214" s="17">
        <v>3</v>
      </c>
      <c r="V214" s="17">
        <v>7</v>
      </c>
      <c r="W214" s="46">
        <v>0.3</v>
      </c>
      <c r="X214" s="16">
        <v>44253</v>
      </c>
      <c r="Y214" s="16">
        <v>44196</v>
      </c>
      <c r="Z214" s="16" t="s">
        <v>1649</v>
      </c>
      <c r="AA214" s="17">
        <v>11790</v>
      </c>
      <c r="AB214" s="17">
        <v>12562</v>
      </c>
      <c r="AC214" s="39">
        <v>-6.1455182295812767E-2</v>
      </c>
      <c r="AD214" s="19">
        <v>-4.1500000000000004</v>
      </c>
      <c r="AE214" s="19">
        <v>5.33</v>
      </c>
      <c r="AF214" s="18">
        <v>-1.7786116322701688</v>
      </c>
      <c r="AG214" s="17">
        <v>6006.9</v>
      </c>
      <c r="AH214" s="17">
        <v>18126</v>
      </c>
      <c r="AI214" s="19">
        <v>216.36</v>
      </c>
      <c r="AJ214" s="19">
        <v>191.18</v>
      </c>
      <c r="AK214" s="18">
        <v>0.13170833769222726</v>
      </c>
      <c r="AL214" s="19">
        <v>124.6</v>
      </c>
      <c r="AM214" s="19">
        <v>231.36</v>
      </c>
      <c r="AN214" s="22">
        <v>9.1999999999999998E-3</v>
      </c>
      <c r="AP214" s="1"/>
    </row>
    <row r="215" spans="1:42" ht="17.25" customHeight="1" x14ac:dyDescent="0.35">
      <c r="A215" s="11">
        <v>214</v>
      </c>
      <c r="B215" s="12" t="s">
        <v>1170</v>
      </c>
      <c r="C215" s="11" t="s">
        <v>222</v>
      </c>
      <c r="D215" s="11" t="s">
        <v>1171</v>
      </c>
      <c r="E215" s="11" t="s">
        <v>66</v>
      </c>
      <c r="F215" s="11" t="s">
        <v>1172</v>
      </c>
      <c r="G215" s="13">
        <v>14884</v>
      </c>
      <c r="H215" s="13">
        <v>13601</v>
      </c>
      <c r="I215" s="14">
        <v>43914</v>
      </c>
      <c r="J215" s="15">
        <v>4.38</v>
      </c>
      <c r="K215" s="34" t="s">
        <v>121</v>
      </c>
      <c r="L215" s="15">
        <v>11.5</v>
      </c>
      <c r="M215" s="15">
        <v>8.6</v>
      </c>
      <c r="N215" s="15" t="s">
        <v>1644</v>
      </c>
      <c r="P215" s="19">
        <v>15</v>
      </c>
      <c r="Q215" s="17">
        <v>212</v>
      </c>
      <c r="R215" s="26">
        <v>71</v>
      </c>
      <c r="S215" s="13">
        <v>325</v>
      </c>
      <c r="T215" s="43"/>
      <c r="U215" s="43"/>
      <c r="V215" s="43"/>
      <c r="W215" s="46" t="e">
        <v>#DIV/0!</v>
      </c>
      <c r="X215" s="16">
        <v>44238</v>
      </c>
      <c r="Y215" s="16">
        <v>44196</v>
      </c>
      <c r="Z215" s="16" t="s">
        <v>1649</v>
      </c>
      <c r="AA215" s="17">
        <v>14351</v>
      </c>
      <c r="AB215" s="17">
        <v>14884</v>
      </c>
      <c r="AC215" s="39">
        <v>-3.581026605751142E-2</v>
      </c>
      <c r="AD215" s="19">
        <v>4.2</v>
      </c>
      <c r="AE215" s="19">
        <v>5.48</v>
      </c>
      <c r="AF215" s="18">
        <v>-0.23357664233576644</v>
      </c>
      <c r="AG215" s="17">
        <v>12778</v>
      </c>
      <c r="AH215" s="17">
        <v>34330</v>
      </c>
      <c r="AI215" s="19">
        <v>245.04</v>
      </c>
      <c r="AJ215" s="19">
        <v>207.37</v>
      </c>
      <c r="AK215" s="18">
        <v>0.18165597723875193</v>
      </c>
      <c r="AL215" s="19">
        <v>124.54</v>
      </c>
      <c r="AM215" s="19">
        <v>250.02</v>
      </c>
      <c r="AN215" s="22">
        <v>1.0500000000000001E-2</v>
      </c>
      <c r="AO215" s="19">
        <v>56.19</v>
      </c>
    </row>
    <row r="216" spans="1:42" ht="17.25" customHeight="1" x14ac:dyDescent="0.35">
      <c r="A216" s="11">
        <v>215</v>
      </c>
      <c r="B216" s="12" t="s">
        <v>1257</v>
      </c>
      <c r="C216" s="11" t="s">
        <v>377</v>
      </c>
      <c r="D216" s="11" t="s">
        <v>1258</v>
      </c>
      <c r="E216" s="11" t="s">
        <v>66</v>
      </c>
      <c r="F216" s="11" t="s">
        <v>1259</v>
      </c>
      <c r="G216" s="13">
        <v>14863</v>
      </c>
      <c r="H216" s="13">
        <v>13683</v>
      </c>
      <c r="I216" s="14">
        <v>44098</v>
      </c>
      <c r="J216" s="15">
        <v>9.01</v>
      </c>
      <c r="K216" s="34" t="s">
        <v>124</v>
      </c>
      <c r="L216" s="15">
        <v>11.1</v>
      </c>
      <c r="M216" s="15">
        <v>2.41</v>
      </c>
      <c r="N216" s="15" t="s">
        <v>1644</v>
      </c>
      <c r="P216" s="19">
        <v>18.399999999999999</v>
      </c>
      <c r="Q216" s="17">
        <v>638</v>
      </c>
      <c r="R216" s="26">
        <v>29</v>
      </c>
      <c r="S216" s="13">
        <v>313</v>
      </c>
      <c r="T216" s="43">
        <v>61.8</v>
      </c>
      <c r="U216" s="43">
        <v>2</v>
      </c>
      <c r="V216" s="43">
        <v>8</v>
      </c>
      <c r="W216" s="46">
        <v>0.2</v>
      </c>
      <c r="X216" s="16">
        <v>44071</v>
      </c>
      <c r="Y216" s="16">
        <v>44012</v>
      </c>
      <c r="AA216" s="17">
        <v>14294</v>
      </c>
      <c r="AB216" s="17">
        <v>14863</v>
      </c>
      <c r="AC216" s="39">
        <v>-3.8282984592612528E-2</v>
      </c>
      <c r="AD216" s="19">
        <v>1.86</v>
      </c>
      <c r="AE216" s="19">
        <v>4.82</v>
      </c>
      <c r="AF216" s="18">
        <v>-0.61410788381742731</v>
      </c>
      <c r="AG216" s="17">
        <v>1401</v>
      </c>
      <c r="AH216" s="17">
        <v>17781</v>
      </c>
      <c r="AI216" s="19">
        <v>265.70999999999998</v>
      </c>
      <c r="AJ216" s="19">
        <v>204.75</v>
      </c>
      <c r="AK216" s="18">
        <v>0.2977289377289376</v>
      </c>
      <c r="AL216" s="19">
        <v>137.01</v>
      </c>
      <c r="AM216" s="19">
        <v>298.31</v>
      </c>
      <c r="AN216" s="22">
        <v>7.1999999999999998E-3</v>
      </c>
      <c r="AO216" s="19">
        <v>110.83</v>
      </c>
    </row>
    <row r="217" spans="1:42" ht="17.25" customHeight="1" x14ac:dyDescent="0.35">
      <c r="A217" s="11">
        <v>216</v>
      </c>
      <c r="B217" s="12" t="s">
        <v>1337</v>
      </c>
      <c r="C217" s="11" t="s">
        <v>278</v>
      </c>
      <c r="D217" s="11" t="s">
        <v>1338</v>
      </c>
      <c r="E217" s="11" t="s">
        <v>66</v>
      </c>
      <c r="F217" s="11" t="s">
        <v>349</v>
      </c>
      <c r="G217" s="13">
        <v>14745</v>
      </c>
      <c r="H217" s="13">
        <v>15475</v>
      </c>
      <c r="I217" s="14">
        <v>43896</v>
      </c>
      <c r="J217" s="15">
        <v>7.4</v>
      </c>
      <c r="K217" s="34" t="s">
        <v>122</v>
      </c>
      <c r="L217" s="15">
        <v>10.8</v>
      </c>
      <c r="M217" s="15">
        <v>0.76</v>
      </c>
      <c r="N217" s="15" t="s">
        <v>1644</v>
      </c>
      <c r="P217" s="19">
        <v>17</v>
      </c>
      <c r="Q217" s="17">
        <v>316</v>
      </c>
      <c r="R217" s="26">
        <v>53.622999999999998</v>
      </c>
      <c r="S217" s="13">
        <v>357.22199999999998</v>
      </c>
      <c r="T217" s="43"/>
      <c r="U217" s="43"/>
      <c r="V217" s="43"/>
      <c r="W217" s="46" t="e">
        <v>#DIV/0!</v>
      </c>
      <c r="X217" s="16">
        <v>44236</v>
      </c>
      <c r="Y217" s="16">
        <v>44196</v>
      </c>
      <c r="Z217" s="16" t="s">
        <v>1649</v>
      </c>
      <c r="AA217" s="17">
        <v>12321</v>
      </c>
      <c r="AB217" s="17">
        <v>14745</v>
      </c>
      <c r="AC217" s="39">
        <v>-0.16439471007121059</v>
      </c>
      <c r="AD217" s="19">
        <v>-5.35</v>
      </c>
      <c r="AE217" s="19">
        <v>-1.33</v>
      </c>
      <c r="AF217" s="18">
        <v>3.0225563909774431</v>
      </c>
      <c r="AG217" s="17">
        <v>408</v>
      </c>
      <c r="AH217" s="17">
        <v>16506</v>
      </c>
      <c r="AI217" s="19">
        <v>10.91</v>
      </c>
      <c r="AJ217" s="19">
        <v>15.38</v>
      </c>
      <c r="AK217" s="18">
        <v>-0.29063719115734721</v>
      </c>
      <c r="AL217" s="19">
        <v>4.09</v>
      </c>
      <c r="AM217" s="19">
        <v>19.38</v>
      </c>
      <c r="AP217" s="37" t="s">
        <v>1339</v>
      </c>
    </row>
    <row r="218" spans="1:42" ht="17.25" customHeight="1" x14ac:dyDescent="0.35">
      <c r="A218" s="11">
        <v>217</v>
      </c>
      <c r="B218" s="12" t="s">
        <v>78</v>
      </c>
      <c r="C218" s="11" t="s">
        <v>6</v>
      </c>
      <c r="D218" s="11" t="s">
        <v>43</v>
      </c>
      <c r="E218" s="11" t="s">
        <v>66</v>
      </c>
      <c r="F218" s="11" t="s">
        <v>79</v>
      </c>
      <c r="G218" s="13">
        <v>14664</v>
      </c>
      <c r="I218" s="14">
        <v>43907</v>
      </c>
      <c r="J218" s="15">
        <v>4.9459999999999997</v>
      </c>
      <c r="K218" s="34" t="s">
        <v>122</v>
      </c>
      <c r="L218" s="15">
        <v>22.867999999999999</v>
      </c>
      <c r="M218" s="15">
        <v>0.28599999999999998</v>
      </c>
      <c r="N218" s="15" t="s">
        <v>1644</v>
      </c>
      <c r="P218" s="19">
        <v>11.509</v>
      </c>
      <c r="Q218" s="17">
        <v>113</v>
      </c>
      <c r="R218" s="26">
        <v>101.42100000000001</v>
      </c>
      <c r="S218" s="13">
        <v>299.81799999999998</v>
      </c>
      <c r="T218" s="17">
        <v>66.916666666666671</v>
      </c>
      <c r="U218" s="17">
        <v>3</v>
      </c>
      <c r="V218" s="17">
        <v>9</v>
      </c>
      <c r="W218" s="46">
        <v>0.25</v>
      </c>
      <c r="X218" s="16">
        <v>44251</v>
      </c>
      <c r="Y218" s="16">
        <v>44196</v>
      </c>
      <c r="Z218" s="16" t="s">
        <v>1649</v>
      </c>
      <c r="AA218" s="17">
        <v>15548</v>
      </c>
      <c r="AB218" s="17">
        <v>9409</v>
      </c>
      <c r="AC218" s="39">
        <v>0.6524604102455096</v>
      </c>
      <c r="AD218" s="19">
        <v>3.08</v>
      </c>
      <c r="AE218" s="19">
        <v>3.71</v>
      </c>
      <c r="AF218" s="18">
        <v>-0.16981132075471694</v>
      </c>
      <c r="AG218" s="17">
        <v>24447</v>
      </c>
      <c r="AH218" s="17">
        <v>509228</v>
      </c>
      <c r="AI218" s="19">
        <v>47.53</v>
      </c>
      <c r="AJ218" s="19">
        <v>53.5</v>
      </c>
      <c r="AK218" s="18">
        <v>-0.11158878504672895</v>
      </c>
      <c r="AL218" s="19">
        <v>24.01</v>
      </c>
      <c r="AM218" s="19">
        <v>61.26</v>
      </c>
      <c r="AN218" s="22">
        <v>3.0700000000000002E-2</v>
      </c>
      <c r="AP218" s="37" t="s">
        <v>117</v>
      </c>
    </row>
    <row r="219" spans="1:42" ht="17.25" customHeight="1" x14ac:dyDescent="0.35">
      <c r="A219" s="11">
        <v>218</v>
      </c>
      <c r="B219" s="12" t="s">
        <v>1420</v>
      </c>
      <c r="C219" s="11" t="s">
        <v>13</v>
      </c>
      <c r="D219" s="11" t="s">
        <v>1421</v>
      </c>
      <c r="E219" s="11" t="s">
        <v>66</v>
      </c>
      <c r="F219" s="11" t="s">
        <v>1422</v>
      </c>
      <c r="G219" s="13">
        <v>14608</v>
      </c>
      <c r="H219" s="13">
        <v>17253</v>
      </c>
      <c r="I219" s="14">
        <v>44224</v>
      </c>
      <c r="J219" s="15">
        <v>6.07</v>
      </c>
      <c r="K219" s="34" t="s">
        <v>124</v>
      </c>
      <c r="L219" s="15">
        <v>6.9</v>
      </c>
      <c r="M219" s="15">
        <v>0.88</v>
      </c>
      <c r="N219" s="15" t="s">
        <v>1644</v>
      </c>
      <c r="P219" s="19">
        <v>17.3</v>
      </c>
      <c r="Q219" s="17">
        <v>204</v>
      </c>
      <c r="R219" s="26">
        <v>84.92</v>
      </c>
      <c r="S219" s="13">
        <v>486.32</v>
      </c>
      <c r="T219" s="43">
        <v>60.9</v>
      </c>
      <c r="U219" s="43">
        <v>4</v>
      </c>
      <c r="V219" s="43">
        <v>8</v>
      </c>
      <c r="W219" s="46">
        <v>0.33333333333333331</v>
      </c>
      <c r="X219" s="16">
        <v>44176</v>
      </c>
      <c r="Y219" s="16">
        <v>44129</v>
      </c>
      <c r="AA219" s="17">
        <v>17202</v>
      </c>
      <c r="AB219" s="17">
        <v>14608</v>
      </c>
      <c r="AC219" s="39">
        <v>0.17757393209200439</v>
      </c>
      <c r="AD219" s="19">
        <v>3.92</v>
      </c>
      <c r="AE219" s="19">
        <v>2.86</v>
      </c>
      <c r="AF219" s="18">
        <v>0.37062937062937068</v>
      </c>
      <c r="AG219" s="17">
        <v>3466</v>
      </c>
      <c r="AH219" s="17">
        <v>22353</v>
      </c>
      <c r="AI219" s="19">
        <v>86.14</v>
      </c>
      <c r="AJ219" s="19">
        <v>60.11</v>
      </c>
      <c r="AK219" s="18">
        <v>0.4330394277158543</v>
      </c>
      <c r="AL219" s="19">
        <v>36.64</v>
      </c>
      <c r="AM219" s="19">
        <v>124.5</v>
      </c>
      <c r="AN219" s="22">
        <v>7.7999999999999996E-3</v>
      </c>
      <c r="AO219" s="19">
        <v>25.28</v>
      </c>
    </row>
    <row r="220" spans="1:42" ht="17.25" customHeight="1" x14ac:dyDescent="0.35">
      <c r="A220" s="11">
        <v>219</v>
      </c>
      <c r="B220" s="12" t="s">
        <v>184</v>
      </c>
      <c r="C220" s="11" t="s">
        <v>40</v>
      </c>
      <c r="D220" s="11" t="s">
        <v>185</v>
      </c>
      <c r="E220" s="11" t="s">
        <v>66</v>
      </c>
      <c r="F220" s="11" t="s">
        <v>186</v>
      </c>
      <c r="G220" s="13">
        <v>14539</v>
      </c>
      <c r="H220" s="13">
        <v>14198</v>
      </c>
      <c r="I220" s="14">
        <v>43930</v>
      </c>
      <c r="J220" s="15">
        <v>6.46</v>
      </c>
      <c r="K220" s="34" t="s">
        <v>123</v>
      </c>
      <c r="L220" s="15">
        <v>22.2</v>
      </c>
      <c r="M220" s="15">
        <v>1.4</v>
      </c>
      <c r="N220" s="15" t="s">
        <v>1644</v>
      </c>
      <c r="P220" s="19">
        <v>24.3</v>
      </c>
      <c r="Q220" s="17">
        <v>182</v>
      </c>
      <c r="R220" s="26">
        <v>133.64400000000001</v>
      </c>
      <c r="S220" s="13">
        <v>464.755</v>
      </c>
      <c r="T220" s="43">
        <v>56</v>
      </c>
      <c r="U220" s="43">
        <v>3</v>
      </c>
      <c r="V220" s="43">
        <v>6</v>
      </c>
      <c r="W220" s="46">
        <v>0.33333333333333331</v>
      </c>
      <c r="X220" s="16">
        <v>44252</v>
      </c>
      <c r="Y220" s="16">
        <v>44196</v>
      </c>
      <c r="Z220" s="16" t="s">
        <v>1649</v>
      </c>
      <c r="AA220" s="17">
        <v>16205</v>
      </c>
      <c r="AB220" s="17">
        <v>14539</v>
      </c>
      <c r="AC220" s="39">
        <v>0.11458834857968224</v>
      </c>
      <c r="AD220" s="19">
        <v>31.85</v>
      </c>
      <c r="AE220" s="19">
        <v>28.43</v>
      </c>
      <c r="AF220" s="18">
        <v>0.12029546253957094</v>
      </c>
      <c r="AG220" s="17">
        <v>14551</v>
      </c>
      <c r="AH220" s="17">
        <v>176982</v>
      </c>
      <c r="AI220" s="19">
        <v>704.77</v>
      </c>
      <c r="AJ220" s="19">
        <v>487.29</v>
      </c>
      <c r="AK220" s="18">
        <v>0.44630507500666944</v>
      </c>
      <c r="AL220" s="19">
        <v>323.98</v>
      </c>
      <c r="AM220" s="19">
        <v>788</v>
      </c>
      <c r="AN220" s="22">
        <v>2.35E-2</v>
      </c>
      <c r="AO220" s="19">
        <v>21.95</v>
      </c>
    </row>
    <row r="221" spans="1:42" ht="17.25" customHeight="1" x14ac:dyDescent="0.35">
      <c r="A221" s="11">
        <v>220</v>
      </c>
      <c r="B221" s="12" t="s">
        <v>287</v>
      </c>
      <c r="C221" s="11" t="s">
        <v>288</v>
      </c>
      <c r="D221" s="11" t="s">
        <v>289</v>
      </c>
      <c r="E221" s="11" t="s">
        <v>66</v>
      </c>
      <c r="F221" s="11" t="s">
        <v>290</v>
      </c>
      <c r="G221" s="13">
        <v>14442.2</v>
      </c>
      <c r="H221" s="13">
        <v>13982.4</v>
      </c>
      <c r="I221" s="14">
        <v>43894</v>
      </c>
      <c r="J221" s="15">
        <v>4.0199999999999996</v>
      </c>
      <c r="K221" s="34" t="s">
        <v>121</v>
      </c>
      <c r="L221" s="15">
        <v>14.3</v>
      </c>
      <c r="M221" s="15">
        <v>11.3</v>
      </c>
      <c r="N221" s="15" t="s">
        <v>1644</v>
      </c>
      <c r="P221" s="19">
        <v>18.7</v>
      </c>
      <c r="Q221" s="17">
        <v>432</v>
      </c>
      <c r="R221" s="26">
        <v>43.32</v>
      </c>
      <c r="S221" s="13">
        <v>506.77</v>
      </c>
      <c r="W221" s="46" t="e">
        <v>#DIV/0!</v>
      </c>
      <c r="X221" s="16">
        <v>44245</v>
      </c>
      <c r="Y221" s="16">
        <v>44198</v>
      </c>
      <c r="Z221" s="16" t="s">
        <v>1649</v>
      </c>
      <c r="AA221" s="17">
        <v>14535</v>
      </c>
      <c r="AB221" s="17">
        <v>14442</v>
      </c>
      <c r="AC221" s="39">
        <v>6.4395513086830079E-3</v>
      </c>
      <c r="AD221" s="19">
        <v>7.77</v>
      </c>
      <c r="AE221" s="19">
        <v>6.35</v>
      </c>
      <c r="AF221" s="18">
        <v>0.22362204724409449</v>
      </c>
      <c r="AG221" s="17">
        <v>10038.1</v>
      </c>
      <c r="AH221" s="17">
        <v>23566.3</v>
      </c>
      <c r="AI221" s="19">
        <v>178.56</v>
      </c>
      <c r="AJ221" s="19">
        <v>162.72999999999999</v>
      </c>
      <c r="AK221" s="18">
        <v>9.7277699256437131E-2</v>
      </c>
      <c r="AL221" s="19">
        <v>70</v>
      </c>
      <c r="AM221" s="19">
        <v>195</v>
      </c>
      <c r="AN221" s="22">
        <v>1.5100000000000001E-2</v>
      </c>
      <c r="AO221" s="19">
        <v>24.02</v>
      </c>
      <c r="AP221" s="41"/>
    </row>
    <row r="222" spans="1:42" ht="17.25" customHeight="1" x14ac:dyDescent="0.35">
      <c r="A222" s="11">
        <v>221</v>
      </c>
      <c r="B222" s="12" t="s">
        <v>380</v>
      </c>
      <c r="C222" s="11" t="s">
        <v>381</v>
      </c>
      <c r="D222" s="11" t="s">
        <v>382</v>
      </c>
      <c r="E222" s="11" t="s">
        <v>66</v>
      </c>
      <c r="F222" s="11" t="s">
        <v>383</v>
      </c>
      <c r="G222" s="13">
        <v>14402</v>
      </c>
      <c r="H222" s="13">
        <v>18628</v>
      </c>
      <c r="I222" s="14">
        <v>43943</v>
      </c>
      <c r="J222" s="15">
        <v>6.3</v>
      </c>
      <c r="K222" s="34" t="s">
        <v>121</v>
      </c>
      <c r="L222" s="15">
        <v>13.4</v>
      </c>
      <c r="M222" s="15">
        <v>0.2</v>
      </c>
      <c r="N222" s="15" t="s">
        <v>1644</v>
      </c>
      <c r="P222" s="19">
        <v>15.7</v>
      </c>
      <c r="Q222" s="17">
        <v>207</v>
      </c>
      <c r="R222" s="26">
        <v>75.8</v>
      </c>
      <c r="S222" s="13">
        <v>370.9</v>
      </c>
      <c r="T222" s="43">
        <v>64.3</v>
      </c>
      <c r="U222" s="43">
        <v>2</v>
      </c>
      <c r="V222" s="43">
        <v>11</v>
      </c>
      <c r="W222" s="46">
        <v>0.15384615384615385</v>
      </c>
      <c r="X222" s="16">
        <v>44243</v>
      </c>
      <c r="Y222" s="16">
        <v>44196</v>
      </c>
      <c r="Z222" s="16" t="s">
        <v>1649</v>
      </c>
      <c r="AA222" s="17">
        <v>14198</v>
      </c>
      <c r="AB222" s="17">
        <v>14402</v>
      </c>
      <c r="AC222" s="39">
        <v>-1.4164699347312874E-2</v>
      </c>
      <c r="AD222" s="19">
        <v>0.41</v>
      </c>
      <c r="AE222" s="19">
        <v>-0.17</v>
      </c>
      <c r="AF222" s="18">
        <v>-3.4117647058823524</v>
      </c>
      <c r="AH222" s="17">
        <v>42144</v>
      </c>
      <c r="AI222" s="19">
        <v>26.02</v>
      </c>
      <c r="AJ222" s="19">
        <v>13.07</v>
      </c>
      <c r="AK222" s="18">
        <v>0.99081866870696245</v>
      </c>
      <c r="AL222" s="19">
        <v>4.82</v>
      </c>
      <c r="AM222" s="19">
        <v>39.1</v>
      </c>
      <c r="AO222" s="19">
        <v>81.8</v>
      </c>
      <c r="AP222" s="37" t="s">
        <v>384</v>
      </c>
    </row>
    <row r="223" spans="1:42" ht="17.25" customHeight="1" x14ac:dyDescent="0.35">
      <c r="A223" s="11">
        <v>222</v>
      </c>
      <c r="B223" s="12" t="s">
        <v>469</v>
      </c>
      <c r="C223" s="11" t="s">
        <v>13</v>
      </c>
      <c r="D223" s="11" t="s">
        <v>470</v>
      </c>
      <c r="E223" s="11" t="s">
        <v>66</v>
      </c>
      <c r="F223" s="11" t="s">
        <v>471</v>
      </c>
      <c r="G223" s="13">
        <v>14383</v>
      </c>
      <c r="H223" s="13">
        <v>15784</v>
      </c>
      <c r="I223" s="14">
        <v>43900</v>
      </c>
      <c r="J223" s="15">
        <v>4.8</v>
      </c>
      <c r="K223" s="34" t="s">
        <v>121</v>
      </c>
      <c r="L223" s="15">
        <v>10.69</v>
      </c>
      <c r="M223" s="15">
        <v>1.6</v>
      </c>
      <c r="N223" s="15" t="s">
        <v>1644</v>
      </c>
      <c r="P223" s="19">
        <v>18.66</v>
      </c>
      <c r="Q223" s="17">
        <v>227</v>
      </c>
      <c r="R223" s="26">
        <v>82.034000000000006</v>
      </c>
      <c r="S223" s="13">
        <v>351.61099999999999</v>
      </c>
      <c r="T223" s="43">
        <v>58.8</v>
      </c>
      <c r="U223" s="43">
        <v>2</v>
      </c>
      <c r="V223" s="43">
        <v>8</v>
      </c>
      <c r="W223" s="46">
        <v>0.2</v>
      </c>
      <c r="X223" s="16">
        <v>44232</v>
      </c>
      <c r="Y223" s="16">
        <v>44196</v>
      </c>
      <c r="Z223" s="16" t="s">
        <v>1649</v>
      </c>
      <c r="AA223" s="17">
        <v>14461</v>
      </c>
      <c r="AB223" s="17">
        <v>14383</v>
      </c>
      <c r="AC223" s="39">
        <v>5.4230689007856497E-3</v>
      </c>
      <c r="AD223" s="19">
        <v>5.97</v>
      </c>
      <c r="AE223" s="19">
        <v>5.24</v>
      </c>
      <c r="AF223" s="18">
        <v>0.13931297709923654</v>
      </c>
      <c r="AG223" s="17">
        <v>4362</v>
      </c>
      <c r="AH223" s="17">
        <v>19351</v>
      </c>
      <c r="AI223" s="19">
        <v>163.13999999999999</v>
      </c>
      <c r="AJ223" s="19">
        <v>123.87</v>
      </c>
      <c r="AK223" s="18">
        <v>0.31702591426495502</v>
      </c>
      <c r="AL223" s="19">
        <v>93.09</v>
      </c>
      <c r="AM223" s="19">
        <v>181.8</v>
      </c>
      <c r="AN223" s="22">
        <v>2.4299999999999999E-2</v>
      </c>
      <c r="AO223" s="19">
        <v>27.16</v>
      </c>
    </row>
    <row r="224" spans="1:42" ht="17.25" customHeight="1" x14ac:dyDescent="0.35">
      <c r="A224" s="11">
        <v>223</v>
      </c>
      <c r="B224" s="12" t="s">
        <v>1507</v>
      </c>
      <c r="C224" s="11" t="s">
        <v>9</v>
      </c>
      <c r="D224" s="11" t="s">
        <v>1508</v>
      </c>
      <c r="E224" s="11" t="s">
        <v>66</v>
      </c>
      <c r="F224" s="11" t="s">
        <v>1509</v>
      </c>
      <c r="G224" s="13">
        <v>14377.9</v>
      </c>
      <c r="H224" s="13">
        <v>13452.9</v>
      </c>
      <c r="I224" s="14">
        <v>43941</v>
      </c>
      <c r="J224" s="15">
        <v>5.81</v>
      </c>
      <c r="K224" s="15" t="s">
        <v>122</v>
      </c>
      <c r="L224" s="15">
        <v>6.1</v>
      </c>
      <c r="M224" s="15">
        <v>0.64180000000000004</v>
      </c>
      <c r="N224" s="15" t="s">
        <v>1644</v>
      </c>
      <c r="P224" s="19">
        <v>18.16</v>
      </c>
      <c r="Q224" s="17">
        <v>114</v>
      </c>
      <c r="R224" s="26">
        <v>159.721</v>
      </c>
      <c r="S224" s="13">
        <v>497.09500000000003</v>
      </c>
      <c r="T224" s="17">
        <v>64</v>
      </c>
      <c r="U224" s="17">
        <v>3</v>
      </c>
      <c r="V224" s="17">
        <v>8</v>
      </c>
      <c r="W224" s="46">
        <v>0.27272727272727271</v>
      </c>
      <c r="X224" s="16">
        <v>44230</v>
      </c>
      <c r="Y224" s="16">
        <v>44196</v>
      </c>
      <c r="Z224" s="16" t="s">
        <v>1649</v>
      </c>
      <c r="AA224" s="17">
        <v>13444.6</v>
      </c>
      <c r="AB224" s="17">
        <v>14377.9</v>
      </c>
      <c r="AC224" s="39">
        <v>-6.491212207624196E-2</v>
      </c>
      <c r="AD224" s="19">
        <v>24.8</v>
      </c>
      <c r="AE224" s="19">
        <v>31.42</v>
      </c>
      <c r="AF224" s="18">
        <v>-0.21069382558879696</v>
      </c>
      <c r="AG224" s="17">
        <v>5762.1</v>
      </c>
      <c r="AH224" s="17">
        <v>5757.8</v>
      </c>
      <c r="AI224" s="19">
        <v>244.86</v>
      </c>
      <c r="AJ224" s="19">
        <v>296.73</v>
      </c>
      <c r="AK224" s="18">
        <v>-0.17480537862703469</v>
      </c>
      <c r="AL224" s="19">
        <v>223.25</v>
      </c>
      <c r="AM224" s="19">
        <v>363.92</v>
      </c>
      <c r="AO224" s="19">
        <v>10.97</v>
      </c>
      <c r="AP224" s="1" t="s">
        <v>1493</v>
      </c>
    </row>
    <row r="225" spans="1:42" ht="17.25" customHeight="1" x14ac:dyDescent="0.35">
      <c r="A225" s="11">
        <v>224</v>
      </c>
      <c r="B225" s="12" t="s">
        <v>560</v>
      </c>
      <c r="C225" s="11" t="s">
        <v>7</v>
      </c>
      <c r="D225" s="11" t="s">
        <v>561</v>
      </c>
      <c r="E225" s="11" t="s">
        <v>66</v>
      </c>
      <c r="F225" s="11" t="s">
        <v>562</v>
      </c>
      <c r="G225" s="13">
        <v>14320.3</v>
      </c>
      <c r="H225" s="13">
        <v>14302.4</v>
      </c>
      <c r="I225" s="14">
        <v>44102</v>
      </c>
      <c r="J225" s="15">
        <v>8.4</v>
      </c>
      <c r="K225" s="34" t="s">
        <v>123</v>
      </c>
      <c r="L225" s="15">
        <v>8.8930000000000007</v>
      </c>
      <c r="M225" s="15">
        <v>1.5</v>
      </c>
      <c r="N225" s="15" t="s">
        <v>1644</v>
      </c>
      <c r="P225" s="19">
        <v>18.8</v>
      </c>
      <c r="Q225" s="17">
        <v>348</v>
      </c>
      <c r="R225" s="26">
        <v>54</v>
      </c>
      <c r="S225" s="13">
        <v>370</v>
      </c>
      <c r="T225" s="43">
        <v>62.3</v>
      </c>
      <c r="U225" s="43">
        <v>3</v>
      </c>
      <c r="V225" s="43">
        <v>7</v>
      </c>
      <c r="W225" s="46">
        <v>0.3</v>
      </c>
      <c r="X225" s="16">
        <v>44069</v>
      </c>
      <c r="Y225" s="16">
        <v>44012</v>
      </c>
      <c r="AA225" s="17">
        <v>13696</v>
      </c>
      <c r="AB225" s="17">
        <v>14320</v>
      </c>
      <c r="AC225" s="39">
        <v>-4.357541899441341E-2</v>
      </c>
      <c r="AD225" s="19">
        <v>9.2899999999999991</v>
      </c>
      <c r="AE225" s="19">
        <v>11.48</v>
      </c>
      <c r="AF225" s="18">
        <v>-0.19076655052264818</v>
      </c>
      <c r="AG225" s="17">
        <v>7869.9</v>
      </c>
      <c r="AH225" s="17">
        <v>19738.2</v>
      </c>
      <c r="AI225" s="19">
        <v>271.55</v>
      </c>
      <c r="AJ225" s="19">
        <v>201.47</v>
      </c>
      <c r="AK225" s="18">
        <v>0.34784335136744932</v>
      </c>
      <c r="AL225" s="19">
        <v>93</v>
      </c>
      <c r="AM225" s="19">
        <v>302.89999999999998</v>
      </c>
      <c r="AN225" s="22">
        <v>1.17E-2</v>
      </c>
      <c r="AO225" s="19">
        <v>27.13</v>
      </c>
    </row>
    <row r="226" spans="1:42" ht="17.25" customHeight="1" x14ac:dyDescent="0.35">
      <c r="A226" s="11">
        <v>225</v>
      </c>
      <c r="B226" s="12" t="s">
        <v>646</v>
      </c>
      <c r="C226" s="11" t="s">
        <v>181</v>
      </c>
      <c r="D226" s="11" t="s">
        <v>647</v>
      </c>
      <c r="E226" s="11" t="s">
        <v>66</v>
      </c>
      <c r="F226" s="11" t="s">
        <v>648</v>
      </c>
      <c r="G226" s="13">
        <v>14300</v>
      </c>
      <c r="H226" s="13">
        <v>12875.7</v>
      </c>
      <c r="I226" s="14">
        <v>43929</v>
      </c>
      <c r="J226" s="15">
        <v>2.8</v>
      </c>
      <c r="K226" s="34" t="s">
        <v>123</v>
      </c>
      <c r="L226" s="15">
        <v>11.5</v>
      </c>
      <c r="M226" s="15">
        <v>0.24310300000000001</v>
      </c>
      <c r="N226" s="15" t="s">
        <v>1645</v>
      </c>
      <c r="O226" s="15" t="s">
        <v>1644</v>
      </c>
      <c r="P226" s="19">
        <v>8.1</v>
      </c>
      <c r="Q226" s="17">
        <v>72</v>
      </c>
      <c r="R226" s="26">
        <v>113.479</v>
      </c>
      <c r="S226" s="13">
        <v>495.791</v>
      </c>
      <c r="T226" s="43">
        <v>63</v>
      </c>
      <c r="U226" s="43">
        <v>3</v>
      </c>
      <c r="V226" s="43">
        <v>7</v>
      </c>
      <c r="W226" s="46">
        <v>0.3</v>
      </c>
      <c r="X226" s="16">
        <v>44253</v>
      </c>
      <c r="Y226" s="16">
        <v>44196</v>
      </c>
      <c r="Z226" s="16" t="s">
        <v>1649</v>
      </c>
      <c r="AA226" s="17">
        <v>14596</v>
      </c>
      <c r="AB226" s="17">
        <v>14300</v>
      </c>
      <c r="AC226" s="39">
        <v>2.0699300699300701E-2</v>
      </c>
      <c r="AD226" s="19">
        <v>6.31</v>
      </c>
      <c r="AE226" s="19">
        <v>13.62</v>
      </c>
      <c r="AF226" s="18">
        <v>-0.53671071953010274</v>
      </c>
      <c r="AG226" s="17">
        <v>7</v>
      </c>
      <c r="AH226" s="17">
        <v>84656</v>
      </c>
      <c r="AI226" s="19">
        <v>115.19</v>
      </c>
      <c r="AJ226" s="19">
        <v>157.84</v>
      </c>
      <c r="AK226" s="18">
        <v>-0.27021033958438928</v>
      </c>
      <c r="AL226" s="19">
        <v>55.39</v>
      </c>
      <c r="AM226" s="19">
        <v>130.12</v>
      </c>
      <c r="AN226" s="22">
        <v>2.1899999999999999E-2</v>
      </c>
      <c r="AO226" s="19">
        <v>20.22</v>
      </c>
    </row>
    <row r="227" spans="1:42" ht="17.25" customHeight="1" x14ac:dyDescent="0.35">
      <c r="A227" s="11">
        <v>226</v>
      </c>
      <c r="B227" s="12" t="s">
        <v>736</v>
      </c>
      <c r="C227" s="11" t="s">
        <v>148</v>
      </c>
      <c r="D227" s="11" t="s">
        <v>737</v>
      </c>
      <c r="E227" s="11" t="s">
        <v>66</v>
      </c>
      <c r="F227" s="11" t="s">
        <v>738</v>
      </c>
      <c r="G227" s="13">
        <v>14192</v>
      </c>
      <c r="I227" s="14">
        <v>43950</v>
      </c>
      <c r="J227" s="15">
        <v>4.57</v>
      </c>
      <c r="K227" s="34" t="s">
        <v>122</v>
      </c>
      <c r="L227" s="15">
        <v>16.5</v>
      </c>
      <c r="M227" s="15">
        <v>0</v>
      </c>
      <c r="N227" s="15" t="s">
        <v>1644</v>
      </c>
      <c r="P227" s="19">
        <v>51.7</v>
      </c>
      <c r="Q227" s="17">
        <v>934</v>
      </c>
      <c r="R227" s="26">
        <v>55.497</v>
      </c>
      <c r="S227" s="13">
        <v>364.72</v>
      </c>
      <c r="T227" s="43">
        <v>62.75</v>
      </c>
      <c r="U227" s="43">
        <v>2</v>
      </c>
      <c r="V227" s="43">
        <v>10</v>
      </c>
      <c r="W227" s="46">
        <v>0.16666666666666666</v>
      </c>
      <c r="X227" s="16">
        <v>44243</v>
      </c>
      <c r="Y227" s="16">
        <v>44196</v>
      </c>
      <c r="Z227" s="16" t="s">
        <v>1649</v>
      </c>
      <c r="AA227" s="17">
        <v>5259</v>
      </c>
      <c r="AB227" s="17">
        <v>7098</v>
      </c>
      <c r="AC227" s="39">
        <v>-0.25908706677937449</v>
      </c>
      <c r="AD227" s="19">
        <v>0.48</v>
      </c>
      <c r="AE227" s="19">
        <v>0.27</v>
      </c>
      <c r="AF227" s="18">
        <v>0.77777777777777757</v>
      </c>
      <c r="AG227" s="17">
        <v>4102</v>
      </c>
      <c r="AH227" s="17">
        <v>11443</v>
      </c>
      <c r="AI227" s="19">
        <v>28.54</v>
      </c>
      <c r="AJ227" s="19">
        <v>30.75</v>
      </c>
      <c r="AK227" s="18">
        <v>-7.1869918699187019E-2</v>
      </c>
      <c r="AL227" s="19">
        <v>9.8699999999999992</v>
      </c>
      <c r="AM227" s="19">
        <v>31.12</v>
      </c>
    </row>
    <row r="228" spans="1:42" ht="17.25" customHeight="1" x14ac:dyDescent="0.35">
      <c r="A228" s="11">
        <v>227</v>
      </c>
      <c r="B228" s="12" t="s">
        <v>827</v>
      </c>
      <c r="C228" s="11" t="s">
        <v>683</v>
      </c>
      <c r="D228" s="11" t="s">
        <v>828</v>
      </c>
      <c r="E228" s="11" t="s">
        <v>66</v>
      </c>
      <c r="F228" s="11" t="s">
        <v>829</v>
      </c>
      <c r="G228" s="13">
        <v>14175.2</v>
      </c>
      <c r="H228" s="13">
        <v>13325.8</v>
      </c>
      <c r="I228" s="14">
        <v>44098</v>
      </c>
      <c r="J228" s="15">
        <v>4.0999999999999996</v>
      </c>
      <c r="K228" s="34" t="s">
        <v>123</v>
      </c>
      <c r="L228" s="15">
        <v>10.3</v>
      </c>
      <c r="M228" s="15">
        <v>0.7</v>
      </c>
      <c r="N228" s="15" t="s">
        <v>1644</v>
      </c>
      <c r="P228" s="19">
        <v>17.600000000000001</v>
      </c>
      <c r="Q228" s="17">
        <v>291</v>
      </c>
      <c r="R228" s="26">
        <v>60.7</v>
      </c>
      <c r="S228" s="13">
        <v>510</v>
      </c>
      <c r="T228" s="43"/>
      <c r="U228" s="43"/>
      <c r="V228" s="43"/>
      <c r="W228" s="46" t="e">
        <v>#DIV/0!</v>
      </c>
      <c r="X228" s="16">
        <v>44048</v>
      </c>
      <c r="Y228" s="16">
        <v>44012</v>
      </c>
      <c r="AA228" s="17">
        <v>14589.8</v>
      </c>
      <c r="AB228" s="17">
        <v>14110.2</v>
      </c>
      <c r="AC228" s="39">
        <v>3.3989596178650799E-2</v>
      </c>
      <c r="AD228" s="19">
        <v>5.7</v>
      </c>
      <c r="AE228" s="19">
        <v>5.24</v>
      </c>
      <c r="AF228" s="18">
        <v>8.7786259541984726E-2</v>
      </c>
      <c r="AG228" s="17">
        <v>2309.4</v>
      </c>
      <c r="AH228" s="17">
        <v>39165.5</v>
      </c>
      <c r="AI228" s="19">
        <v>176.2</v>
      </c>
      <c r="AJ228" s="19">
        <v>166.45</v>
      </c>
      <c r="AK228" s="18">
        <v>5.8576148993691804E-2</v>
      </c>
      <c r="AL228" s="19">
        <v>103.11</v>
      </c>
      <c r="AM228" s="19">
        <v>183.64</v>
      </c>
      <c r="AN228" s="22">
        <v>2.06E-2</v>
      </c>
      <c r="AO228" s="19">
        <v>31.27</v>
      </c>
    </row>
    <row r="229" spans="1:42" ht="17.25" customHeight="1" x14ac:dyDescent="0.35">
      <c r="A229" s="11">
        <v>228</v>
      </c>
      <c r="B229" s="12" t="s">
        <v>916</v>
      </c>
      <c r="C229" s="11" t="s">
        <v>245</v>
      </c>
      <c r="D229" s="11" t="s">
        <v>917</v>
      </c>
      <c r="E229" s="11" t="s">
        <v>66</v>
      </c>
      <c r="F229" s="11" t="s">
        <v>918</v>
      </c>
      <c r="G229" s="13">
        <v>14147</v>
      </c>
      <c r="I229" s="14">
        <v>43920</v>
      </c>
      <c r="J229" s="15">
        <v>2.5</v>
      </c>
      <c r="K229" s="34" t="s">
        <v>122</v>
      </c>
      <c r="L229" s="15">
        <v>18</v>
      </c>
      <c r="M229" s="15">
        <v>0.77</v>
      </c>
      <c r="N229" s="15" t="s">
        <v>1644</v>
      </c>
      <c r="P229" s="19">
        <v>42.43</v>
      </c>
      <c r="S229" s="13">
        <v>30</v>
      </c>
      <c r="T229" s="43">
        <v>58.846153846153847</v>
      </c>
      <c r="U229" s="43">
        <v>5</v>
      </c>
      <c r="V229" s="43">
        <v>8</v>
      </c>
      <c r="W229" s="46">
        <v>0.38461538461538464</v>
      </c>
      <c r="X229" s="16">
        <v>44256</v>
      </c>
      <c r="Y229" s="16">
        <v>44196</v>
      </c>
      <c r="Z229" s="16" t="s">
        <v>1649</v>
      </c>
      <c r="AA229" s="17">
        <v>11139</v>
      </c>
      <c r="AB229" s="17">
        <v>13000</v>
      </c>
      <c r="AC229" s="39">
        <v>-0.14315384615384616</v>
      </c>
      <c r="AD229" s="19">
        <v>-3.86</v>
      </c>
      <c r="AE229" s="19">
        <v>-6.81</v>
      </c>
      <c r="AF229" s="18">
        <v>-0.4331864904552129</v>
      </c>
      <c r="AG229" s="17">
        <v>6109</v>
      </c>
      <c r="AH229" s="17">
        <v>33252</v>
      </c>
      <c r="AI229" s="19">
        <v>51</v>
      </c>
      <c r="AJ229" s="19">
        <v>29.74</v>
      </c>
      <c r="AK229" s="18">
        <v>0.71486213853396108</v>
      </c>
      <c r="AL229" s="19">
        <v>13.71</v>
      </c>
      <c r="AM229" s="19">
        <v>64.05</v>
      </c>
      <c r="AP229" s="37" t="s">
        <v>919</v>
      </c>
    </row>
    <row r="230" spans="1:42" ht="17.25" customHeight="1" x14ac:dyDescent="0.35">
      <c r="A230" s="11">
        <v>229</v>
      </c>
      <c r="B230" s="12" t="s">
        <v>1003</v>
      </c>
      <c r="C230" s="11" t="s">
        <v>7</v>
      </c>
      <c r="D230" s="11" t="s">
        <v>1004</v>
      </c>
      <c r="E230" s="11" t="s">
        <v>66</v>
      </c>
      <c r="F230" s="11" t="s">
        <v>1005</v>
      </c>
      <c r="G230" s="13">
        <v>14109</v>
      </c>
      <c r="H230" s="13">
        <v>14768</v>
      </c>
      <c r="I230" s="14">
        <v>43917</v>
      </c>
      <c r="J230" s="15">
        <v>4.3949999999999996</v>
      </c>
      <c r="K230" s="34" t="s">
        <v>123</v>
      </c>
      <c r="L230" s="15">
        <v>1.3</v>
      </c>
      <c r="M230" s="15">
        <v>2.5</v>
      </c>
      <c r="N230" s="15" t="s">
        <v>1644</v>
      </c>
      <c r="P230" s="19">
        <v>15.4</v>
      </c>
      <c r="Q230" s="17">
        <v>298</v>
      </c>
      <c r="R230" s="26">
        <v>51.892000000000003</v>
      </c>
      <c r="S230" s="13">
        <v>328.7</v>
      </c>
      <c r="T230" s="17">
        <v>62</v>
      </c>
      <c r="U230" s="17">
        <v>3</v>
      </c>
      <c r="V230" s="17">
        <v>8</v>
      </c>
      <c r="W230" s="46">
        <v>0.27272727272727271</v>
      </c>
      <c r="X230" s="16">
        <v>44239</v>
      </c>
      <c r="Y230" s="16">
        <v>44196</v>
      </c>
      <c r="Z230" s="16" t="s">
        <v>1649</v>
      </c>
      <c r="AA230" s="17">
        <v>12574</v>
      </c>
      <c r="AB230" s="17">
        <v>14109</v>
      </c>
      <c r="AC230" s="39">
        <v>-0.10879580409667589</v>
      </c>
      <c r="AD230" s="19">
        <v>6.63</v>
      </c>
      <c r="AE230" s="19">
        <v>7.74</v>
      </c>
      <c r="AF230" s="18">
        <v>-0.14341085271317833</v>
      </c>
      <c r="AG230" s="17">
        <v>4690</v>
      </c>
      <c r="AH230" s="17">
        <v>15612</v>
      </c>
      <c r="AI230" s="19">
        <v>203.88</v>
      </c>
      <c r="AJ230" s="19">
        <v>175.12</v>
      </c>
      <c r="AK230" s="18">
        <v>0.16423024211968931</v>
      </c>
      <c r="AL230" s="19">
        <v>115.94</v>
      </c>
      <c r="AM230" s="19">
        <v>224.69</v>
      </c>
      <c r="AN230" s="22">
        <v>2.1700000000000001E-2</v>
      </c>
      <c r="AO230" s="19">
        <v>32.19</v>
      </c>
    </row>
    <row r="231" spans="1:42" ht="17.25" customHeight="1" x14ac:dyDescent="0.35">
      <c r="A231" s="11">
        <v>230</v>
      </c>
      <c r="B231" s="12" t="s">
        <v>1089</v>
      </c>
      <c r="C231" s="11" t="s">
        <v>797</v>
      </c>
      <c r="D231" s="11" t="s">
        <v>1090</v>
      </c>
      <c r="E231" s="11" t="s">
        <v>66</v>
      </c>
      <c r="F231" s="11" t="s">
        <v>1091</v>
      </c>
      <c r="G231" s="13">
        <v>14101.5</v>
      </c>
      <c r="H231" s="13">
        <v>16368.6</v>
      </c>
      <c r="I231" s="14">
        <v>43948</v>
      </c>
      <c r="J231" s="15">
        <v>6.5381640000000001</v>
      </c>
      <c r="K231" s="34" t="s">
        <v>124</v>
      </c>
      <c r="L231" s="15">
        <v>6.3</v>
      </c>
      <c r="M231" s="15">
        <v>2.34</v>
      </c>
      <c r="N231" s="15" t="s">
        <v>1644</v>
      </c>
      <c r="P231" s="19">
        <v>16.8</v>
      </c>
      <c r="Q231" s="17">
        <v>286</v>
      </c>
      <c r="S231" s="13">
        <v>380</v>
      </c>
      <c r="U231" s="17">
        <v>2</v>
      </c>
      <c r="V231" s="17">
        <v>8</v>
      </c>
      <c r="W231" s="46">
        <v>0.2</v>
      </c>
      <c r="X231" s="16">
        <v>44239</v>
      </c>
      <c r="Y231" s="16">
        <v>44196</v>
      </c>
      <c r="Z231" s="16" t="s">
        <v>1649</v>
      </c>
      <c r="AA231" s="17">
        <v>11550.603999999999</v>
      </c>
      <c r="AB231" s="17">
        <v>11388.478999999999</v>
      </c>
      <c r="AC231" s="39">
        <v>1.423587820638735E-2</v>
      </c>
      <c r="AD231" s="19">
        <v>6.39</v>
      </c>
      <c r="AE231" s="19">
        <v>4.5999999999999996</v>
      </c>
      <c r="AF231" s="18">
        <v>0.38913043478260873</v>
      </c>
      <c r="AG231" s="17">
        <v>6919</v>
      </c>
      <c r="AH231" s="17">
        <v>16989</v>
      </c>
      <c r="AI231" s="19">
        <v>117.4</v>
      </c>
      <c r="AJ231" s="19">
        <v>75.03</v>
      </c>
      <c r="AK231" s="18">
        <v>0.56470745035319214</v>
      </c>
      <c r="AL231" s="19">
        <v>62.2</v>
      </c>
      <c r="AM231" s="19">
        <v>125.28</v>
      </c>
      <c r="AO231" s="19">
        <v>17.05</v>
      </c>
    </row>
    <row r="232" spans="1:42" ht="17.25" customHeight="1" x14ac:dyDescent="0.35">
      <c r="A232" s="11">
        <v>231</v>
      </c>
      <c r="B232" s="12" t="s">
        <v>1600</v>
      </c>
      <c r="C232" s="11" t="s">
        <v>6</v>
      </c>
      <c r="D232" s="11" t="s">
        <v>1601</v>
      </c>
      <c r="E232" s="11" t="s">
        <v>66</v>
      </c>
      <c r="F232" s="11" t="s">
        <v>1602</v>
      </c>
      <c r="G232" s="13">
        <v>13989</v>
      </c>
      <c r="H232" s="13">
        <v>12848</v>
      </c>
      <c r="I232" s="14">
        <v>43913</v>
      </c>
      <c r="J232" s="15">
        <v>1.51</v>
      </c>
      <c r="K232" s="15" t="s">
        <v>123</v>
      </c>
      <c r="L232" s="15">
        <v>7.4</v>
      </c>
      <c r="M232" s="15">
        <v>0</v>
      </c>
      <c r="N232" s="15" t="s">
        <v>1644</v>
      </c>
      <c r="P232" s="19">
        <v>9.3000000000000007</v>
      </c>
      <c r="Q232" s="17">
        <v>196</v>
      </c>
      <c r="R232" s="26">
        <v>47.1</v>
      </c>
      <c r="S232" s="13">
        <v>504.99</v>
      </c>
      <c r="T232" s="43"/>
      <c r="U232" s="43"/>
      <c r="V232" s="43"/>
      <c r="W232" s="46" t="e">
        <v>#DIV/0!</v>
      </c>
      <c r="X232" s="16">
        <v>44244</v>
      </c>
      <c r="Y232" s="16">
        <v>44196</v>
      </c>
      <c r="Z232" s="16" t="s">
        <v>1649</v>
      </c>
      <c r="AA232" s="17">
        <v>12953</v>
      </c>
      <c r="AB232" s="17">
        <v>13989</v>
      </c>
      <c r="AC232" s="39">
        <v>-7.4058188576738862E-2</v>
      </c>
      <c r="AD232" s="19">
        <v>360</v>
      </c>
      <c r="AE232" s="19">
        <v>9.08</v>
      </c>
      <c r="AF232" s="18">
        <v>38.647577092511014</v>
      </c>
      <c r="AG232" s="17">
        <v>255</v>
      </c>
      <c r="AH232" s="17">
        <v>112889</v>
      </c>
      <c r="AI232" s="19">
        <v>90.11</v>
      </c>
      <c r="AJ232" s="19">
        <v>81.819999999999993</v>
      </c>
      <c r="AK232" s="18">
        <v>0.10131997066731858</v>
      </c>
      <c r="AL232" s="19">
        <v>23.25</v>
      </c>
      <c r="AM232" s="19">
        <v>100.96</v>
      </c>
      <c r="AN232" s="22">
        <v>1.7999999999999999E-2</v>
      </c>
      <c r="AO232" s="19">
        <v>27.23</v>
      </c>
      <c r="AP232" s="1"/>
    </row>
    <row r="233" spans="1:42" ht="17.25" customHeight="1" x14ac:dyDescent="0.35">
      <c r="A233" s="11">
        <v>232</v>
      </c>
      <c r="B233" s="12" t="s">
        <v>1173</v>
      </c>
      <c r="C233" s="11" t="s">
        <v>188</v>
      </c>
      <c r="D233" s="11" t="s">
        <v>1174</v>
      </c>
      <c r="E233" s="11" t="s">
        <v>68</v>
      </c>
      <c r="G233" s="13">
        <v>13887.7</v>
      </c>
      <c r="H233" s="13">
        <v>14936.2</v>
      </c>
      <c r="N233" s="15" t="s">
        <v>1645</v>
      </c>
      <c r="O233" s="15" t="s">
        <v>1644</v>
      </c>
      <c r="T233" s="43">
        <v>60.888888888888886</v>
      </c>
      <c r="U233" s="43">
        <v>2</v>
      </c>
      <c r="V233" s="43">
        <v>7</v>
      </c>
      <c r="W233" s="46">
        <v>0.22222222222222221</v>
      </c>
      <c r="AF233" s="18"/>
      <c r="AP233" s="37" t="s">
        <v>1020</v>
      </c>
    </row>
    <row r="234" spans="1:42" ht="17.25" customHeight="1" x14ac:dyDescent="0.35">
      <c r="A234" s="11">
        <v>233</v>
      </c>
      <c r="B234" s="12" t="s">
        <v>1260</v>
      </c>
      <c r="C234" s="11" t="s">
        <v>24</v>
      </c>
      <c r="D234" s="11" t="s">
        <v>1261</v>
      </c>
      <c r="E234" s="11" t="s">
        <v>66</v>
      </c>
      <c r="F234" s="11" t="s">
        <v>1262</v>
      </c>
      <c r="G234" s="13">
        <v>13870.6</v>
      </c>
      <c r="H234" s="13">
        <v>12862.3</v>
      </c>
      <c r="I234" s="14">
        <v>43994</v>
      </c>
      <c r="J234" s="15">
        <v>6.02</v>
      </c>
      <c r="K234" s="34" t="s">
        <v>122</v>
      </c>
      <c r="L234" s="15">
        <v>9.9</v>
      </c>
      <c r="M234" s="15">
        <v>3.3</v>
      </c>
      <c r="N234" s="15" t="s">
        <v>1644</v>
      </c>
      <c r="P234" s="19">
        <v>16.600000000000001</v>
      </c>
      <c r="Q234" s="17">
        <v>1245</v>
      </c>
      <c r="R234" s="26">
        <v>13</v>
      </c>
      <c r="S234" s="13">
        <v>321</v>
      </c>
      <c r="T234" s="17">
        <v>67</v>
      </c>
      <c r="U234" s="17">
        <v>2</v>
      </c>
      <c r="V234" s="17">
        <v>6</v>
      </c>
      <c r="W234" s="46">
        <v>0.25</v>
      </c>
      <c r="X234" s="16">
        <v>43978</v>
      </c>
      <c r="Y234" s="16">
        <v>43918</v>
      </c>
      <c r="AA234" s="17">
        <v>10488.6</v>
      </c>
      <c r="AB234" s="17">
        <v>10266.9</v>
      </c>
      <c r="AC234" s="39">
        <v>2.1593665079040484E-2</v>
      </c>
      <c r="AD234" s="19">
        <v>0.63</v>
      </c>
      <c r="AE234" s="19">
        <v>1.7</v>
      </c>
      <c r="AF234" s="18">
        <v>-0.62941176470588223</v>
      </c>
      <c r="AG234" s="17">
        <v>1156</v>
      </c>
      <c r="AH234" s="17">
        <v>11133</v>
      </c>
      <c r="AI234" s="19">
        <v>85.41</v>
      </c>
      <c r="AJ234" s="19">
        <v>97.05</v>
      </c>
      <c r="AK234" s="18">
        <v>-0.11993817619783617</v>
      </c>
      <c r="AL234" s="19">
        <v>45.07</v>
      </c>
      <c r="AM234" s="19">
        <v>89.68</v>
      </c>
      <c r="AN234" s="22">
        <v>2.4899999999999999E-2</v>
      </c>
    </row>
    <row r="235" spans="1:42" ht="17.25" customHeight="1" x14ac:dyDescent="0.35">
      <c r="A235" s="11">
        <v>234</v>
      </c>
      <c r="B235" s="12" t="s">
        <v>1340</v>
      </c>
      <c r="C235" s="11" t="s">
        <v>944</v>
      </c>
      <c r="D235" s="11" t="s">
        <v>1341</v>
      </c>
      <c r="E235" s="11" t="s">
        <v>66</v>
      </c>
      <c r="F235" s="11" t="s">
        <v>1342</v>
      </c>
      <c r="G235" s="13">
        <v>13846</v>
      </c>
      <c r="I235" s="14">
        <v>43909</v>
      </c>
      <c r="J235" s="15">
        <v>5.3</v>
      </c>
      <c r="K235" s="34" t="s">
        <v>122</v>
      </c>
      <c r="L235" s="15">
        <v>19.7</v>
      </c>
      <c r="M235" s="15">
        <v>0.05</v>
      </c>
      <c r="N235" s="15" t="s">
        <v>1644</v>
      </c>
      <c r="P235" s="19">
        <v>11.4</v>
      </c>
      <c r="Q235" s="17">
        <v>141</v>
      </c>
      <c r="R235" s="26">
        <v>80.757000000000005</v>
      </c>
      <c r="S235" s="13">
        <v>424.14800000000002</v>
      </c>
      <c r="T235" s="17">
        <v>65</v>
      </c>
      <c r="U235" s="17">
        <v>1</v>
      </c>
      <c r="V235" s="17">
        <v>7</v>
      </c>
      <c r="W235" s="46">
        <v>0.125</v>
      </c>
      <c r="X235" s="16">
        <v>44238</v>
      </c>
      <c r="Y235" s="16">
        <v>44196</v>
      </c>
      <c r="Z235" s="16" t="s">
        <v>1649</v>
      </c>
      <c r="AA235" s="17">
        <v>14217</v>
      </c>
      <c r="AB235" s="17">
        <v>13846</v>
      </c>
      <c r="AC235" s="39">
        <v>2.6794742163801819E-2</v>
      </c>
      <c r="AD235" s="19">
        <v>0.91</v>
      </c>
      <c r="AE235" s="19">
        <v>-1.28</v>
      </c>
      <c r="AF235" s="18">
        <v>-1.7109375</v>
      </c>
      <c r="AG235" s="17">
        <v>10269</v>
      </c>
      <c r="AH235" s="17">
        <v>42649</v>
      </c>
      <c r="AI235" s="19">
        <v>38.61</v>
      </c>
      <c r="AJ235" s="19">
        <v>28.92</v>
      </c>
      <c r="AK235" s="18">
        <v>0.33506224066390033</v>
      </c>
      <c r="AL235" s="19">
        <v>20.38</v>
      </c>
      <c r="AM235" s="19">
        <v>47.15</v>
      </c>
      <c r="AN235" s="22">
        <v>1.1599999999999999E-2</v>
      </c>
    </row>
    <row r="236" spans="1:42" ht="17.25" customHeight="1" x14ac:dyDescent="0.35">
      <c r="A236" s="11">
        <v>235</v>
      </c>
      <c r="B236" s="12" t="s">
        <v>41</v>
      </c>
      <c r="C236" s="11" t="s">
        <v>30</v>
      </c>
      <c r="D236" s="11" t="s">
        <v>42</v>
      </c>
      <c r="E236" s="11" t="s">
        <v>66</v>
      </c>
      <c r="F236" s="11" t="s">
        <v>80</v>
      </c>
      <c r="G236" s="13">
        <v>13739</v>
      </c>
      <c r="H236" s="13">
        <v>13729</v>
      </c>
      <c r="I236" s="14">
        <v>43922</v>
      </c>
      <c r="J236" s="15">
        <v>2.4129999999999998</v>
      </c>
      <c r="K236" s="34" t="s">
        <v>123</v>
      </c>
      <c r="L236" s="15">
        <v>7.202</v>
      </c>
      <c r="M236" s="15">
        <v>0.437</v>
      </c>
      <c r="N236" s="15" t="s">
        <v>1644</v>
      </c>
      <c r="P236" s="19">
        <v>24.68</v>
      </c>
      <c r="Q236" s="17">
        <v>584</v>
      </c>
      <c r="R236" s="26">
        <v>42.228000000000002</v>
      </c>
      <c r="S236" s="13">
        <v>270.68200000000002</v>
      </c>
      <c r="T236" s="43">
        <v>67</v>
      </c>
      <c r="U236" s="43">
        <v>5</v>
      </c>
      <c r="V236" s="43">
        <v>6</v>
      </c>
      <c r="W236" s="46">
        <v>0.45454545454545453</v>
      </c>
      <c r="X236" s="16">
        <v>44232</v>
      </c>
      <c r="Y236" s="16">
        <v>44196</v>
      </c>
      <c r="Z236" s="16" t="s">
        <v>1649</v>
      </c>
      <c r="AA236" s="17">
        <v>3612</v>
      </c>
      <c r="AB236" s="17">
        <v>13739</v>
      </c>
      <c r="AC236" s="39">
        <v>-0.73709876992503098</v>
      </c>
      <c r="AD236" s="19">
        <v>-2.21</v>
      </c>
      <c r="AE236" s="19">
        <v>3.5</v>
      </c>
      <c r="AF236" s="18">
        <v>-1.6314285714285715</v>
      </c>
      <c r="AH236" s="17">
        <v>20807</v>
      </c>
      <c r="AI236" s="19">
        <v>59.6</v>
      </c>
      <c r="AJ236" s="19">
        <v>67.69</v>
      </c>
      <c r="AK236" s="18">
        <v>-0.1195154380262963</v>
      </c>
      <c r="AL236" s="19">
        <v>33.299999999999997</v>
      </c>
      <c r="AM236" s="19">
        <v>66.77</v>
      </c>
      <c r="AP236" s="37" t="s">
        <v>603</v>
      </c>
    </row>
    <row r="237" spans="1:42" ht="17.25" customHeight="1" x14ac:dyDescent="0.35">
      <c r="A237" s="11">
        <v>236</v>
      </c>
      <c r="B237" s="12" t="s">
        <v>1423</v>
      </c>
      <c r="C237" s="11" t="s">
        <v>148</v>
      </c>
      <c r="D237" s="11" t="s">
        <v>1424</v>
      </c>
      <c r="E237" s="11" t="s">
        <v>66</v>
      </c>
      <c r="F237" s="11" t="s">
        <v>1425</v>
      </c>
      <c r="G237" s="13">
        <v>13630</v>
      </c>
      <c r="H237" s="13">
        <v>13972</v>
      </c>
      <c r="I237" s="14">
        <v>44260</v>
      </c>
      <c r="J237" s="15">
        <v>6.52</v>
      </c>
      <c r="K237" s="34" t="s">
        <v>121</v>
      </c>
      <c r="L237" s="15">
        <v>12.7</v>
      </c>
      <c r="M237" s="15">
        <v>1.0999999999999999E-2</v>
      </c>
      <c r="N237" s="15" t="s">
        <v>1644</v>
      </c>
      <c r="P237" s="19">
        <v>17.79</v>
      </c>
      <c r="Q237" s="17">
        <v>167</v>
      </c>
      <c r="R237" s="26">
        <v>106.48</v>
      </c>
      <c r="S237" s="13">
        <v>368.33</v>
      </c>
      <c r="T237" s="43">
        <v>55.4</v>
      </c>
      <c r="U237" s="43">
        <v>0</v>
      </c>
      <c r="V237" s="43">
        <v>5</v>
      </c>
      <c r="W237" s="46">
        <v>0</v>
      </c>
      <c r="X237" s="16">
        <v>44246</v>
      </c>
      <c r="Y237" s="16">
        <v>44198</v>
      </c>
      <c r="Z237" s="16" t="s">
        <v>1649</v>
      </c>
      <c r="AA237" s="17">
        <v>11651</v>
      </c>
      <c r="AB237" s="17">
        <v>13630</v>
      </c>
      <c r="AC237" s="39">
        <v>-0.14519442406456345</v>
      </c>
      <c r="AD237" s="19">
        <v>1.35</v>
      </c>
      <c r="AE237" s="19">
        <v>3.5</v>
      </c>
      <c r="AF237" s="18">
        <v>-0.61428571428571421</v>
      </c>
      <c r="AG237" s="17">
        <v>2157</v>
      </c>
      <c r="AH237" s="17">
        <v>29948.94</v>
      </c>
      <c r="AI237" s="19">
        <v>48.33</v>
      </c>
      <c r="AJ237" s="19">
        <v>44.5</v>
      </c>
      <c r="AK237" s="18">
        <v>8.6067415730337035E-2</v>
      </c>
      <c r="AL237" s="19">
        <v>20.260000000000002</v>
      </c>
      <c r="AM237" s="19">
        <v>53.91</v>
      </c>
      <c r="AN237" s="22">
        <v>1.5E-3</v>
      </c>
      <c r="AO237" s="19">
        <v>38.61</v>
      </c>
    </row>
    <row r="238" spans="1:42" ht="17.25" customHeight="1" x14ac:dyDescent="0.35">
      <c r="A238" s="11">
        <v>237</v>
      </c>
      <c r="B238" s="12" t="s">
        <v>187</v>
      </c>
      <c r="C238" s="11" t="s">
        <v>188</v>
      </c>
      <c r="D238" s="11" t="s">
        <v>189</v>
      </c>
      <c r="E238" s="11" t="s">
        <v>66</v>
      </c>
      <c r="F238" s="11" t="s">
        <v>190</v>
      </c>
      <c r="G238" s="13">
        <v>13578</v>
      </c>
      <c r="H238" s="13">
        <v>13547</v>
      </c>
      <c r="I238" s="14">
        <v>44253</v>
      </c>
      <c r="J238" s="15">
        <v>4.38</v>
      </c>
      <c r="K238" s="34" t="s">
        <v>122</v>
      </c>
      <c r="L238" s="15">
        <v>9.1</v>
      </c>
      <c r="M238" s="15">
        <v>2</v>
      </c>
      <c r="N238" s="15" t="s">
        <v>1644</v>
      </c>
      <c r="P238" s="19">
        <v>9.69</v>
      </c>
      <c r="Q238" s="17">
        <v>249</v>
      </c>
      <c r="R238" s="26">
        <v>41.814999999999998</v>
      </c>
      <c r="S238" s="13">
        <v>310</v>
      </c>
      <c r="T238" s="17">
        <v>63</v>
      </c>
      <c r="U238" s="17">
        <v>3</v>
      </c>
      <c r="V238" s="17">
        <v>8</v>
      </c>
      <c r="W238" s="46">
        <v>0.27272727272727271</v>
      </c>
      <c r="X238" s="16">
        <v>44249</v>
      </c>
      <c r="Y238" s="16">
        <v>44196</v>
      </c>
      <c r="Z238" s="16" t="s">
        <v>1649</v>
      </c>
      <c r="AA238" s="17">
        <v>13770</v>
      </c>
      <c r="AB238" s="17">
        <v>13578</v>
      </c>
      <c r="AC238" s="39">
        <v>1.4140521431727796E-2</v>
      </c>
      <c r="AD238" s="19">
        <v>3.63</v>
      </c>
      <c r="AE238" s="19">
        <v>2.8</v>
      </c>
      <c r="AF238" s="18">
        <v>0.29642857142857149</v>
      </c>
      <c r="AG238" s="17">
        <v>5799</v>
      </c>
      <c r="AH238" s="17">
        <v>17996</v>
      </c>
      <c r="AI238" s="19">
        <v>60.92</v>
      </c>
      <c r="AJ238" s="19">
        <v>66.099999999999994</v>
      </c>
      <c r="AK238" s="18">
        <v>-7.8366111951588394E-2</v>
      </c>
      <c r="AL238" s="19">
        <v>52.66</v>
      </c>
      <c r="AM238" s="19">
        <v>72.88</v>
      </c>
      <c r="AN238" s="22">
        <v>3.9199999999999999E-2</v>
      </c>
      <c r="AO238" s="19">
        <v>16.36</v>
      </c>
    </row>
    <row r="239" spans="1:42" ht="17.25" customHeight="1" x14ac:dyDescent="0.35">
      <c r="A239" s="11">
        <v>238</v>
      </c>
      <c r="B239" s="12" t="s">
        <v>291</v>
      </c>
      <c r="C239" s="11" t="s">
        <v>19</v>
      </c>
      <c r="D239" s="11" t="s">
        <v>292</v>
      </c>
      <c r="E239" s="11" t="s">
        <v>68</v>
      </c>
      <c r="G239" s="13">
        <v>13476.7</v>
      </c>
      <c r="H239" s="13">
        <v>13014.9</v>
      </c>
      <c r="N239" s="15" t="s">
        <v>1645</v>
      </c>
      <c r="O239" s="15" t="s">
        <v>1644</v>
      </c>
      <c r="T239" s="43">
        <v>60.3</v>
      </c>
      <c r="U239" s="43">
        <v>4</v>
      </c>
      <c r="V239" s="43">
        <v>8</v>
      </c>
      <c r="W239" s="46">
        <v>0.33333333333333331</v>
      </c>
      <c r="AF239" s="18"/>
      <c r="AP239" s="37" t="s">
        <v>68</v>
      </c>
    </row>
    <row r="240" spans="1:42" ht="17.25" customHeight="1" x14ac:dyDescent="0.35">
      <c r="A240" s="11">
        <v>239</v>
      </c>
      <c r="B240" s="12" t="s">
        <v>385</v>
      </c>
      <c r="C240" s="11" t="s">
        <v>245</v>
      </c>
      <c r="D240" s="11" t="s">
        <v>386</v>
      </c>
      <c r="E240" s="11" t="s">
        <v>66</v>
      </c>
      <c r="F240" s="11" t="s">
        <v>387</v>
      </c>
      <c r="G240" s="13">
        <v>13458</v>
      </c>
      <c r="H240" s="13">
        <v>14070</v>
      </c>
      <c r="I240" s="14">
        <v>43935</v>
      </c>
      <c r="J240" s="15">
        <v>0.28999999999999998</v>
      </c>
      <c r="K240" s="34" t="s">
        <v>124</v>
      </c>
      <c r="L240" s="15">
        <v>9.9400000000000013</v>
      </c>
      <c r="M240" s="15">
        <v>0.6</v>
      </c>
      <c r="N240" s="15" t="s">
        <v>1644</v>
      </c>
      <c r="P240" s="19">
        <v>4.6900000000000004</v>
      </c>
      <c r="Q240" s="17">
        <v>155</v>
      </c>
      <c r="R240" s="26">
        <v>30.2</v>
      </c>
      <c r="S240" s="13">
        <v>318.2</v>
      </c>
      <c r="T240" s="43">
        <v>61</v>
      </c>
      <c r="U240" s="43">
        <v>2</v>
      </c>
      <c r="V240" s="43">
        <v>8</v>
      </c>
      <c r="W240" s="46">
        <v>0.2</v>
      </c>
      <c r="X240" s="16">
        <v>44253</v>
      </c>
      <c r="Y240" s="16">
        <v>44196</v>
      </c>
      <c r="Z240" s="16" t="s">
        <v>1649</v>
      </c>
      <c r="AA240" s="17">
        <v>14177</v>
      </c>
      <c r="AB240" s="17">
        <v>13458</v>
      </c>
      <c r="AC240" s="39">
        <v>5.3425471838311783E-2</v>
      </c>
      <c r="AD240" s="19">
        <v>2.86</v>
      </c>
      <c r="AE240" s="19">
        <v>-1.08</v>
      </c>
      <c r="AF240" s="18">
        <v>-3.6481481481481479</v>
      </c>
      <c r="AG240" s="17">
        <v>6638</v>
      </c>
      <c r="AH240" s="17">
        <v>16999</v>
      </c>
      <c r="AI240" s="19">
        <v>10.97</v>
      </c>
      <c r="AJ240" s="19">
        <v>5.47</v>
      </c>
      <c r="AK240" s="18">
        <v>1.0054844606946987</v>
      </c>
      <c r="AL240" s="19">
        <v>3.01</v>
      </c>
      <c r="AM240" s="19">
        <v>13.76</v>
      </c>
      <c r="AO240" s="19">
        <v>4.37</v>
      </c>
      <c r="AP240" s="37" t="s">
        <v>362</v>
      </c>
    </row>
    <row r="241" spans="1:42" ht="17.25" customHeight="1" x14ac:dyDescent="0.35">
      <c r="A241" s="11">
        <v>240</v>
      </c>
      <c r="B241" s="12" t="s">
        <v>472</v>
      </c>
      <c r="C241" s="11" t="s">
        <v>460</v>
      </c>
      <c r="D241" s="11" t="s">
        <v>473</v>
      </c>
      <c r="E241" s="11" t="s">
        <v>66</v>
      </c>
      <c r="F241" s="11" t="s">
        <v>474</v>
      </c>
      <c r="G241" s="13">
        <v>13329.2</v>
      </c>
      <c r="H241" s="13">
        <v>12903.9</v>
      </c>
      <c r="I241" s="14">
        <v>43930</v>
      </c>
      <c r="J241" s="15">
        <v>1.6</v>
      </c>
      <c r="K241" s="34" t="s">
        <v>123</v>
      </c>
      <c r="L241" s="15">
        <v>2.9</v>
      </c>
      <c r="M241" s="15">
        <v>0.4</v>
      </c>
      <c r="N241" s="15" t="s">
        <v>1644</v>
      </c>
      <c r="P241" s="19">
        <v>2.1</v>
      </c>
      <c r="Q241" s="17">
        <v>43</v>
      </c>
      <c r="R241" s="26">
        <v>47.261000000000003</v>
      </c>
      <c r="S241" s="13">
        <v>220.012</v>
      </c>
      <c r="T241" s="17">
        <v>59.75</v>
      </c>
      <c r="U241" s="17">
        <v>3</v>
      </c>
      <c r="V241" s="17">
        <v>5</v>
      </c>
      <c r="W241" s="46">
        <v>0.375</v>
      </c>
      <c r="X241" s="16">
        <v>44257</v>
      </c>
      <c r="Y241" s="16">
        <v>44196</v>
      </c>
      <c r="Z241" s="16" t="s">
        <v>1649</v>
      </c>
      <c r="AA241" s="17">
        <v>16957.900000000001</v>
      </c>
      <c r="AB241" s="17">
        <v>16670.5</v>
      </c>
      <c r="AC241" s="39">
        <v>1.7240034791997927E-2</v>
      </c>
      <c r="AD241" s="19">
        <v>0.42</v>
      </c>
      <c r="AE241" s="19">
        <v>0.51</v>
      </c>
      <c r="AF241" s="18">
        <v>-0.17647058823529416</v>
      </c>
      <c r="AG241" s="17">
        <v>72.8</v>
      </c>
      <c r="AH241" s="17">
        <v>1954.7</v>
      </c>
      <c r="AI241" s="19">
        <v>29.37</v>
      </c>
      <c r="AJ241" s="19">
        <v>26.73</v>
      </c>
      <c r="AK241" s="18">
        <v>9.8765432098765454E-2</v>
      </c>
      <c r="AL241" s="19">
        <v>20.94</v>
      </c>
      <c r="AM241" s="19">
        <v>39.159999999999997</v>
      </c>
      <c r="AN241" s="22">
        <v>1.4E-2</v>
      </c>
      <c r="AO241" s="19">
        <v>27.96</v>
      </c>
    </row>
    <row r="242" spans="1:42" ht="17.25" customHeight="1" x14ac:dyDescent="0.35">
      <c r="A242" s="11">
        <v>241</v>
      </c>
      <c r="B242" s="12" t="s">
        <v>1510</v>
      </c>
      <c r="C242" s="11" t="s">
        <v>797</v>
      </c>
      <c r="D242" s="11" t="s">
        <v>1511</v>
      </c>
      <c r="E242" s="11" t="s">
        <v>66</v>
      </c>
      <c r="F242" s="11" t="s">
        <v>1512</v>
      </c>
      <c r="G242" s="13">
        <v>13210</v>
      </c>
      <c r="H242" s="13">
        <v>14155</v>
      </c>
      <c r="I242" s="14">
        <v>43923</v>
      </c>
      <c r="J242" s="15">
        <v>2.35</v>
      </c>
      <c r="K242" s="15" t="s">
        <v>123</v>
      </c>
      <c r="L242" s="15">
        <v>6.7</v>
      </c>
      <c r="M242" s="15">
        <v>1.8049999999999999</v>
      </c>
      <c r="N242" s="15" t="s">
        <v>1644</v>
      </c>
      <c r="P242" s="19">
        <v>8.0530000000000008</v>
      </c>
      <c r="Q242" s="17">
        <v>151</v>
      </c>
      <c r="R242" s="26">
        <v>53.460999999999999</v>
      </c>
      <c r="S242" s="13">
        <v>337.25</v>
      </c>
      <c r="T242" s="43">
        <v>61</v>
      </c>
      <c r="U242" s="43">
        <v>3</v>
      </c>
      <c r="V242" s="43">
        <v>8</v>
      </c>
      <c r="W242" s="46">
        <v>0.27272727272727271</v>
      </c>
      <c r="X242" s="16">
        <v>44245</v>
      </c>
      <c r="Y242" s="16">
        <v>44196</v>
      </c>
      <c r="Z242" s="16" t="s">
        <v>1649</v>
      </c>
      <c r="AA242" s="17">
        <v>11789</v>
      </c>
      <c r="AB242" s="17">
        <v>13210</v>
      </c>
      <c r="AC242" s="39">
        <v>-0.10757002271006813</v>
      </c>
      <c r="AD242" s="19">
        <v>4.3899999999999997</v>
      </c>
      <c r="AE242" s="19">
        <v>-5.93</v>
      </c>
      <c r="AF242" s="18">
        <v>-1.7403035413153458</v>
      </c>
      <c r="AG242" s="17">
        <v>4219</v>
      </c>
      <c r="AH242" s="17">
        <v>16006</v>
      </c>
      <c r="AI242" s="19">
        <v>7.43</v>
      </c>
      <c r="AJ242" s="19">
        <v>2.9</v>
      </c>
      <c r="AK242" s="18">
        <v>1.5620689655172413</v>
      </c>
      <c r="AL242" s="19">
        <v>2.25</v>
      </c>
      <c r="AM242" s="19">
        <v>11.45</v>
      </c>
      <c r="AO242" s="19">
        <v>2.2400000000000002</v>
      </c>
      <c r="AP242" s="1" t="s">
        <v>1493</v>
      </c>
    </row>
    <row r="243" spans="1:42" ht="17.25" customHeight="1" x14ac:dyDescent="0.35">
      <c r="A243" s="11">
        <v>242</v>
      </c>
      <c r="B243" s="12" t="s">
        <v>563</v>
      </c>
      <c r="C243" s="11" t="s">
        <v>16</v>
      </c>
      <c r="D243" s="11" t="s">
        <v>564</v>
      </c>
      <c r="E243" s="11" t="s">
        <v>66</v>
      </c>
      <c r="F243" s="11" t="s">
        <v>565</v>
      </c>
      <c r="G243" s="13">
        <v>13209</v>
      </c>
      <c r="H243" s="13">
        <v>14144</v>
      </c>
      <c r="I243" s="14">
        <v>43924</v>
      </c>
      <c r="J243" s="15">
        <v>1.8</v>
      </c>
      <c r="K243" s="34" t="s">
        <v>122</v>
      </c>
      <c r="L243" s="15">
        <v>8.6</v>
      </c>
      <c r="M243" s="15">
        <v>0.05</v>
      </c>
      <c r="N243" s="15" t="s">
        <v>1644</v>
      </c>
      <c r="P243" s="19">
        <v>1.2</v>
      </c>
      <c r="Q243" s="17">
        <v>0.1</v>
      </c>
      <c r="R243" s="26">
        <v>112</v>
      </c>
      <c r="S243" s="13">
        <v>205</v>
      </c>
      <c r="T243" s="43">
        <v>61.8</v>
      </c>
      <c r="U243" s="43">
        <v>1</v>
      </c>
      <c r="V243" s="43">
        <v>8</v>
      </c>
      <c r="W243" s="46">
        <v>0.1111111111111111</v>
      </c>
      <c r="X243" s="16">
        <v>44232</v>
      </c>
      <c r="Y243" s="16">
        <v>44196</v>
      </c>
      <c r="Z243" s="16" t="s">
        <v>1649</v>
      </c>
      <c r="AA243" s="17">
        <v>11700</v>
      </c>
      <c r="AB243" s="17">
        <v>13209</v>
      </c>
      <c r="AC243" s="39">
        <v>-0.11424029071087895</v>
      </c>
      <c r="AD243" s="19">
        <v>0.05</v>
      </c>
      <c r="AE243" s="19">
        <v>0.96</v>
      </c>
      <c r="AF243" s="18">
        <v>-0.94791666666666663</v>
      </c>
      <c r="AG243" s="17">
        <v>19851</v>
      </c>
      <c r="AH243" s="17">
        <v>71973</v>
      </c>
      <c r="AI243" s="19">
        <v>13.43</v>
      </c>
      <c r="AJ243" s="19">
        <v>19.39</v>
      </c>
      <c r="AK243" s="18">
        <v>-0.30737493553378031</v>
      </c>
      <c r="AL243" s="19">
        <v>9.42</v>
      </c>
      <c r="AM243" s="19">
        <v>17.97</v>
      </c>
      <c r="AN243" s="22">
        <v>6.6199999999999995E-2</v>
      </c>
      <c r="AO243" s="19">
        <v>345.11</v>
      </c>
    </row>
    <row r="244" spans="1:42" ht="17.25" customHeight="1" x14ac:dyDescent="0.35">
      <c r="A244" s="11">
        <v>243</v>
      </c>
      <c r="B244" s="12" t="s">
        <v>649</v>
      </c>
      <c r="C244" s="11" t="s">
        <v>0</v>
      </c>
      <c r="D244" s="11" t="s">
        <v>650</v>
      </c>
      <c r="E244" s="11" t="s">
        <v>66</v>
      </c>
      <c r="F244" s="11" t="s">
        <v>651</v>
      </c>
      <c r="G244" s="13">
        <v>13190.7</v>
      </c>
      <c r="H244" s="13">
        <v>13007.3</v>
      </c>
      <c r="I244" s="14">
        <v>43957</v>
      </c>
      <c r="J244" s="15">
        <v>5.7</v>
      </c>
      <c r="K244" s="34" t="s">
        <v>122</v>
      </c>
      <c r="L244" s="15">
        <v>3.0379969999999998</v>
      </c>
      <c r="M244" s="15">
        <v>0.197993</v>
      </c>
      <c r="N244" s="15" t="s">
        <v>1644</v>
      </c>
      <c r="P244" s="19">
        <v>10</v>
      </c>
      <c r="Q244" s="17">
        <v>542</v>
      </c>
      <c r="R244" s="26">
        <v>18.393000000000001</v>
      </c>
      <c r="S244" s="13">
        <v>267.02100000000002</v>
      </c>
      <c r="U244" s="17">
        <v>4</v>
      </c>
      <c r="V244" s="17">
        <v>6</v>
      </c>
      <c r="W244" s="46">
        <v>0.4</v>
      </c>
      <c r="X244" s="16">
        <v>43909</v>
      </c>
      <c r="Y244" s="16">
        <v>43862</v>
      </c>
      <c r="AA244" s="17">
        <v>13190.707</v>
      </c>
      <c r="AB244" s="17">
        <v>13007.347</v>
      </c>
      <c r="AC244" s="39">
        <v>1.4096648609435927E-2</v>
      </c>
      <c r="AD244" s="19">
        <v>1.35</v>
      </c>
      <c r="AE244" s="19">
        <v>1.05</v>
      </c>
      <c r="AF244" s="18">
        <v>0.28571428571428575</v>
      </c>
      <c r="AG244" s="17">
        <v>924.13400000000001</v>
      </c>
      <c r="AH244" s="17">
        <v>5269.78</v>
      </c>
      <c r="AI244" s="19">
        <v>37.28</v>
      </c>
      <c r="AJ244" s="19">
        <v>22.74</v>
      </c>
      <c r="AK244" s="18">
        <v>0.63940193491644692</v>
      </c>
      <c r="AL244" s="19">
        <v>20.3</v>
      </c>
      <c r="AM244" s="19">
        <v>50.18</v>
      </c>
      <c r="AN244" s="30"/>
      <c r="AO244" s="19">
        <v>13.42</v>
      </c>
    </row>
    <row r="245" spans="1:42" ht="17.25" customHeight="1" x14ac:dyDescent="0.35">
      <c r="A245" s="11">
        <v>244</v>
      </c>
      <c r="B245" s="12" t="s">
        <v>739</v>
      </c>
      <c r="C245" s="11" t="s">
        <v>6</v>
      </c>
      <c r="D245" s="11" t="s">
        <v>740</v>
      </c>
      <c r="E245" s="11" t="s">
        <v>66</v>
      </c>
      <c r="F245" s="11" t="s">
        <v>741</v>
      </c>
      <c r="G245" s="13">
        <v>13131</v>
      </c>
      <c r="H245" s="13">
        <v>12973</v>
      </c>
      <c r="I245" s="14">
        <v>43929</v>
      </c>
      <c r="J245" s="15">
        <v>5.38</v>
      </c>
      <c r="K245" s="34" t="s">
        <v>121</v>
      </c>
      <c r="L245" s="15">
        <v>29</v>
      </c>
      <c r="M245" s="15">
        <v>5.8</v>
      </c>
      <c r="N245" s="15" t="s">
        <v>1644</v>
      </c>
      <c r="P245" s="19">
        <v>8.6</v>
      </c>
      <c r="Q245" s="17">
        <v>154</v>
      </c>
      <c r="R245" s="26">
        <v>56.6</v>
      </c>
      <c r="S245" s="13">
        <v>580.12</v>
      </c>
      <c r="T245" s="17">
        <v>65</v>
      </c>
      <c r="U245" s="17">
        <v>3</v>
      </c>
      <c r="V245" s="17">
        <v>8</v>
      </c>
      <c r="W245" s="46">
        <v>0.27272727272727271</v>
      </c>
      <c r="X245" s="16">
        <v>44246</v>
      </c>
      <c r="Y245" s="16">
        <v>44196</v>
      </c>
      <c r="Z245" s="16" t="s">
        <v>1649</v>
      </c>
      <c r="AA245" s="17">
        <v>11703</v>
      </c>
      <c r="AB245" s="17">
        <v>11756</v>
      </c>
      <c r="AC245" s="39">
        <v>-4.5083361687648857E-3</v>
      </c>
      <c r="AD245" s="19">
        <v>6.32</v>
      </c>
      <c r="AE245" s="19">
        <v>5.38</v>
      </c>
      <c r="AF245" s="18">
        <v>0.17472118959107813</v>
      </c>
      <c r="AG245" s="17">
        <v>7683</v>
      </c>
      <c r="AH245" s="17">
        <v>314706</v>
      </c>
      <c r="AI245" s="19">
        <v>72.78</v>
      </c>
      <c r="AJ245" s="19">
        <v>76.42</v>
      </c>
      <c r="AK245" s="18">
        <v>-4.7631510075896367E-2</v>
      </c>
      <c r="AL245" s="19">
        <v>42.1</v>
      </c>
      <c r="AM245" s="19">
        <v>81.819999999999993</v>
      </c>
      <c r="AN245" s="22">
        <v>2.6200000000000001E-2</v>
      </c>
      <c r="AO245" s="19">
        <v>12.74</v>
      </c>
    </row>
    <row r="246" spans="1:42" ht="17.25" customHeight="1" x14ac:dyDescent="0.35">
      <c r="A246" s="11">
        <v>245</v>
      </c>
      <c r="B246" s="12" t="s">
        <v>830</v>
      </c>
      <c r="C246" s="11" t="s">
        <v>196</v>
      </c>
      <c r="D246" s="11" t="s">
        <v>831</v>
      </c>
      <c r="E246" s="11" t="s">
        <v>66</v>
      </c>
      <c r="F246" s="11" t="s">
        <v>832</v>
      </c>
      <c r="G246" s="13">
        <v>13103</v>
      </c>
      <c r="H246" s="13">
        <v>12924</v>
      </c>
      <c r="I246" s="14">
        <v>43910</v>
      </c>
      <c r="J246" s="15">
        <v>9.6</v>
      </c>
      <c r="K246" s="34" t="s">
        <v>122</v>
      </c>
      <c r="L246" s="15">
        <v>11.3</v>
      </c>
      <c r="M246" s="15">
        <v>0.2</v>
      </c>
      <c r="N246" s="15" t="s">
        <v>1644</v>
      </c>
      <c r="P246" s="19">
        <v>24.5</v>
      </c>
      <c r="Q246" s="17">
        <v>230</v>
      </c>
      <c r="R246" s="26">
        <v>106</v>
      </c>
      <c r="S246" s="13">
        <v>290</v>
      </c>
      <c r="T246" s="43">
        <v>63.363636363636367</v>
      </c>
      <c r="U246" s="43">
        <v>4</v>
      </c>
      <c r="V246" s="43">
        <v>7</v>
      </c>
      <c r="W246" s="46">
        <v>0.36363636363636365</v>
      </c>
      <c r="X246" s="16">
        <v>44251</v>
      </c>
      <c r="Y246" s="16">
        <v>44196</v>
      </c>
      <c r="Z246" s="16" t="s">
        <v>1649</v>
      </c>
      <c r="AA246" s="17">
        <v>11899</v>
      </c>
      <c r="AB246" s="17">
        <v>12967</v>
      </c>
      <c r="AC246" s="39">
        <v>-8.2362921261664224E-2</v>
      </c>
      <c r="AD246" s="19">
        <v>12.2</v>
      </c>
      <c r="AE246" s="19">
        <v>13.92</v>
      </c>
      <c r="AF246" s="18">
        <v>-0.12356321839080464</v>
      </c>
      <c r="AG246" s="17">
        <v>0</v>
      </c>
      <c r="AH246" s="17">
        <v>165883</v>
      </c>
      <c r="AI246" s="19">
        <v>193.39</v>
      </c>
      <c r="AJ246" s="19">
        <v>161.41</v>
      </c>
      <c r="AK246" s="18">
        <v>0.19812898829068826</v>
      </c>
      <c r="AL246" s="19">
        <v>80.010000000000005</v>
      </c>
      <c r="AM246" s="19">
        <v>233.91</v>
      </c>
      <c r="AN246" s="22">
        <v>1.8700000000000001E-2</v>
      </c>
      <c r="AO246" s="19">
        <v>18.37</v>
      </c>
    </row>
    <row r="247" spans="1:42" ht="17.25" customHeight="1" x14ac:dyDescent="0.35">
      <c r="A247" s="11">
        <v>246</v>
      </c>
      <c r="B247" s="12" t="s">
        <v>920</v>
      </c>
      <c r="C247" s="11" t="s">
        <v>35</v>
      </c>
      <c r="D247" s="11" t="s">
        <v>921</v>
      </c>
      <c r="E247" s="11" t="s">
        <v>66</v>
      </c>
      <c r="F247" s="11" t="s">
        <v>922</v>
      </c>
      <c r="G247" s="13">
        <v>13081.7</v>
      </c>
      <c r="H247" s="13">
        <v>12672.6</v>
      </c>
      <c r="I247" s="14">
        <v>41050</v>
      </c>
      <c r="J247" s="15">
        <v>0.8</v>
      </c>
      <c r="N247" s="15" t="s">
        <v>1644</v>
      </c>
      <c r="P247" s="19">
        <v>1.6</v>
      </c>
      <c r="T247" s="43">
        <v>62</v>
      </c>
      <c r="U247" s="43">
        <v>3</v>
      </c>
      <c r="V247" s="43">
        <v>8</v>
      </c>
      <c r="W247" s="46">
        <v>0.27272727272727271</v>
      </c>
      <c r="X247" s="16">
        <v>44260</v>
      </c>
      <c r="Y247" s="16">
        <v>44196</v>
      </c>
      <c r="Z247" s="16" t="s">
        <v>1649</v>
      </c>
      <c r="AA247" s="17">
        <v>8321</v>
      </c>
      <c r="AB247" s="17">
        <v>13081</v>
      </c>
      <c r="AC247" s="39">
        <v>-0.36388655301582445</v>
      </c>
      <c r="AD247" s="19">
        <v>2.74</v>
      </c>
      <c r="AE247" s="19">
        <v>0.81</v>
      </c>
      <c r="AF247" s="18">
        <v>2.382716049382716</v>
      </c>
      <c r="AG247" s="17">
        <v>323</v>
      </c>
      <c r="AH247" s="17">
        <v>2540</v>
      </c>
      <c r="AI247" s="19">
        <v>16.2</v>
      </c>
      <c r="AJ247" s="19">
        <v>17.309999999999999</v>
      </c>
      <c r="AK247" s="18">
        <v>-6.4124783362218343E-2</v>
      </c>
      <c r="AL247" s="19">
        <v>6.3</v>
      </c>
      <c r="AM247" s="19">
        <v>21.98</v>
      </c>
      <c r="AN247" s="22">
        <v>0.1082</v>
      </c>
      <c r="AO247" s="19">
        <v>8</v>
      </c>
      <c r="AP247" s="37" t="s">
        <v>923</v>
      </c>
    </row>
    <row r="248" spans="1:42" ht="17.25" customHeight="1" x14ac:dyDescent="0.35">
      <c r="A248" s="11">
        <v>247</v>
      </c>
      <c r="B248" s="12" t="s">
        <v>1006</v>
      </c>
      <c r="C248" s="11" t="s">
        <v>200</v>
      </c>
      <c r="D248" s="11" t="s">
        <v>1007</v>
      </c>
      <c r="E248" s="11" t="s">
        <v>66</v>
      </c>
      <c r="F248" s="11" t="s">
        <v>1008</v>
      </c>
      <c r="G248" s="13">
        <v>12937</v>
      </c>
      <c r="H248" s="13">
        <v>14178</v>
      </c>
      <c r="I248" s="14">
        <v>43903</v>
      </c>
      <c r="J248" s="15">
        <v>2.569</v>
      </c>
      <c r="K248" s="34" t="s">
        <v>122</v>
      </c>
      <c r="L248" s="15">
        <v>6</v>
      </c>
      <c r="M248" s="15">
        <v>0</v>
      </c>
      <c r="N248" s="15" t="s">
        <v>1644</v>
      </c>
      <c r="P248" s="19">
        <v>13.3</v>
      </c>
      <c r="Q248" s="17">
        <v>185</v>
      </c>
      <c r="R248" s="26">
        <v>72.17</v>
      </c>
      <c r="S248" s="13">
        <v>365</v>
      </c>
      <c r="T248" s="17">
        <v>63</v>
      </c>
      <c r="U248" s="17">
        <v>3</v>
      </c>
      <c r="V248" s="17">
        <v>6</v>
      </c>
      <c r="W248" s="46">
        <v>0.33333333333333331</v>
      </c>
      <c r="X248" s="16">
        <v>44239</v>
      </c>
      <c r="Y248" s="16">
        <v>44196</v>
      </c>
      <c r="Z248" s="16" t="s">
        <v>1649</v>
      </c>
      <c r="AA248" s="17">
        <v>9741</v>
      </c>
      <c r="AB248" s="17">
        <v>12937</v>
      </c>
      <c r="AC248" s="39">
        <v>-0.24704336399474375</v>
      </c>
      <c r="AD248" s="19">
        <v>-5.92</v>
      </c>
      <c r="AE248" s="19">
        <v>-3.67</v>
      </c>
      <c r="AF248" s="18">
        <v>0.61307901907356954</v>
      </c>
      <c r="AG248" s="17">
        <v>4</v>
      </c>
      <c r="AH248" s="17">
        <v>12059</v>
      </c>
      <c r="AI248" s="19">
        <v>16.760000000000002</v>
      </c>
      <c r="AJ248" s="19">
        <v>11.35</v>
      </c>
      <c r="AK248" s="18">
        <v>0.47665198237885481</v>
      </c>
      <c r="AL248" s="19">
        <v>4.54</v>
      </c>
      <c r="AM248" s="19">
        <v>24.71</v>
      </c>
      <c r="AN248" s="22">
        <v>2.2000000000000001E-3</v>
      </c>
    </row>
    <row r="249" spans="1:42" ht="17.25" customHeight="1" x14ac:dyDescent="0.35">
      <c r="A249" s="11">
        <v>248</v>
      </c>
      <c r="B249" s="12" t="s">
        <v>1092</v>
      </c>
      <c r="C249" s="11" t="s">
        <v>23</v>
      </c>
      <c r="D249" s="11" t="s">
        <v>1093</v>
      </c>
      <c r="E249" s="11" t="s">
        <v>66</v>
      </c>
      <c r="F249" s="11" t="s">
        <v>1094</v>
      </c>
      <c r="G249" s="13">
        <v>12914.2</v>
      </c>
      <c r="H249" s="13">
        <v>13236.9</v>
      </c>
      <c r="I249" s="14">
        <v>43923</v>
      </c>
      <c r="J249" s="15">
        <v>3.9071709999999999</v>
      </c>
      <c r="K249" s="34" t="s">
        <v>121</v>
      </c>
      <c r="L249" s="15">
        <v>5.4</v>
      </c>
      <c r="M249" s="15">
        <v>0.19900000000000001</v>
      </c>
      <c r="N249" s="15" t="s">
        <v>1644</v>
      </c>
      <c r="P249" s="19">
        <v>3.8</v>
      </c>
      <c r="Q249" s="17">
        <v>280</v>
      </c>
      <c r="S249" s="13">
        <v>363</v>
      </c>
      <c r="T249" s="43">
        <v>63.416666666666664</v>
      </c>
      <c r="U249" s="43">
        <v>4</v>
      </c>
      <c r="V249" s="43">
        <v>8</v>
      </c>
      <c r="W249" s="46">
        <v>0.33333333333333331</v>
      </c>
      <c r="X249" s="16">
        <v>43920</v>
      </c>
      <c r="Y249" s="16">
        <v>43862</v>
      </c>
      <c r="AA249" s="17">
        <v>12914</v>
      </c>
      <c r="AB249" s="17">
        <v>13237</v>
      </c>
      <c r="AC249" s="39">
        <v>-2.4401299388078869E-2</v>
      </c>
      <c r="AD249" s="19">
        <v>-1.33</v>
      </c>
      <c r="AE249" s="19">
        <v>2.31</v>
      </c>
      <c r="AF249" s="18">
        <v>-1.5757575757575757</v>
      </c>
      <c r="AG249" s="17">
        <v>628</v>
      </c>
      <c r="AH249" s="17">
        <v>10125</v>
      </c>
      <c r="AI249" s="19">
        <v>37.19</v>
      </c>
      <c r="AJ249" s="19">
        <v>17.899999999999999</v>
      </c>
      <c r="AK249" s="18">
        <v>1.0776536312849163</v>
      </c>
      <c r="AL249" s="19">
        <v>8</v>
      </c>
      <c r="AM249" s="19">
        <v>57.63</v>
      </c>
      <c r="AO249" s="19">
        <v>18.41</v>
      </c>
    </row>
    <row r="250" spans="1:42" ht="17.25" customHeight="1" x14ac:dyDescent="0.35">
      <c r="A250" s="11">
        <v>249</v>
      </c>
      <c r="B250" s="12" t="s">
        <v>1603</v>
      </c>
      <c r="C250" s="11" t="s">
        <v>30</v>
      </c>
      <c r="D250" s="11" t="s">
        <v>1604</v>
      </c>
      <c r="E250" s="11" t="s">
        <v>66</v>
      </c>
      <c r="F250" s="11" t="s">
        <v>1605</v>
      </c>
      <c r="G250" s="13">
        <v>12899.7</v>
      </c>
      <c r="H250" s="13">
        <v>11763.1</v>
      </c>
      <c r="I250" s="14">
        <v>43917</v>
      </c>
      <c r="J250" s="15">
        <v>5.89</v>
      </c>
      <c r="K250" s="15" t="s">
        <v>123</v>
      </c>
      <c r="L250" s="15">
        <v>8.6999999999999993</v>
      </c>
      <c r="M250" s="15">
        <v>0.79</v>
      </c>
      <c r="N250" s="15" t="s">
        <v>1644</v>
      </c>
      <c r="P250" s="19">
        <v>13.1</v>
      </c>
      <c r="Q250" s="17">
        <v>337</v>
      </c>
      <c r="R250" s="26">
        <v>38.950000000000003</v>
      </c>
      <c r="S250" s="13">
        <v>373.2</v>
      </c>
      <c r="T250" s="43">
        <v>60.7</v>
      </c>
      <c r="U250" s="43">
        <v>4</v>
      </c>
      <c r="V250" s="43">
        <v>8</v>
      </c>
      <c r="W250" s="46">
        <v>0.33333333333333331</v>
      </c>
      <c r="X250" s="16">
        <v>44253</v>
      </c>
      <c r="Y250" s="16">
        <v>44196</v>
      </c>
      <c r="Z250" s="16" t="s">
        <v>1649</v>
      </c>
      <c r="AA250" s="17">
        <v>5162</v>
      </c>
      <c r="AB250" s="17">
        <v>12900</v>
      </c>
      <c r="AC250" s="39">
        <v>-0.59984496124031006</v>
      </c>
      <c r="AD250" s="19">
        <v>-2.02</v>
      </c>
      <c r="AE250" s="19">
        <v>3.88</v>
      </c>
      <c r="AF250" s="18">
        <v>-1.5206185567010311</v>
      </c>
      <c r="AG250" s="17">
        <v>2091.2800000000002</v>
      </c>
      <c r="AH250" s="17">
        <v>36494.93</v>
      </c>
      <c r="AI250" s="19">
        <v>31.51</v>
      </c>
      <c r="AJ250" s="19">
        <v>33.01</v>
      </c>
      <c r="AK250" s="18">
        <v>-4.544077552256881E-2</v>
      </c>
      <c r="AL250" s="19">
        <v>5.9</v>
      </c>
      <c r="AM250" s="19">
        <v>39.909999999999997</v>
      </c>
      <c r="AN250" s="22">
        <v>2.9999999999999997E-4</v>
      </c>
      <c r="AP250" s="1"/>
    </row>
    <row r="251" spans="1:42" ht="17.25" customHeight="1" x14ac:dyDescent="0.35">
      <c r="A251" s="11">
        <v>250</v>
      </c>
      <c r="B251" s="12" t="s">
        <v>1175</v>
      </c>
      <c r="C251" s="11" t="s">
        <v>148</v>
      </c>
      <c r="D251" s="11" t="s">
        <v>1176</v>
      </c>
      <c r="E251" s="11" t="s">
        <v>66</v>
      </c>
      <c r="F251" s="11" t="s">
        <v>1177</v>
      </c>
      <c r="G251" s="13">
        <v>12856</v>
      </c>
      <c r="I251" s="14">
        <v>43902</v>
      </c>
      <c r="J251" s="15">
        <v>3.98</v>
      </c>
      <c r="K251" s="34" t="s">
        <v>121</v>
      </c>
      <c r="L251" s="15">
        <v>14.9</v>
      </c>
      <c r="M251" s="15">
        <v>0.46100000000000002</v>
      </c>
      <c r="N251" s="15" t="s">
        <v>1644</v>
      </c>
      <c r="P251" s="19">
        <v>15.7</v>
      </c>
      <c r="Q251" s="17">
        <v>269</v>
      </c>
      <c r="R251" s="26">
        <v>58</v>
      </c>
      <c r="S251" s="13">
        <v>167</v>
      </c>
      <c r="W251" s="46" t="e">
        <v>#DIV/0!</v>
      </c>
      <c r="X251" s="16">
        <v>44256</v>
      </c>
      <c r="Y251" s="16">
        <v>44197</v>
      </c>
      <c r="Z251" s="16" t="s">
        <v>1649</v>
      </c>
      <c r="AA251" s="17">
        <v>9263</v>
      </c>
      <c r="AB251" s="17">
        <v>18194</v>
      </c>
      <c r="AC251" s="39">
        <v>-0.49087611300428713</v>
      </c>
      <c r="AD251" s="19">
        <v>3.67</v>
      </c>
      <c r="AE251" s="19">
        <v>5.19</v>
      </c>
      <c r="AF251" s="18">
        <v>-0.29287090558766865</v>
      </c>
      <c r="AG251" s="17">
        <v>18876</v>
      </c>
      <c r="AH251" s="17">
        <v>36960</v>
      </c>
      <c r="AI251" s="19">
        <v>189.02</v>
      </c>
      <c r="AJ251" s="19">
        <v>194.38</v>
      </c>
      <c r="AK251" s="18">
        <v>-2.7574853379977289E-2</v>
      </c>
      <c r="AL251" s="19">
        <v>142.01</v>
      </c>
      <c r="AM251" s="19">
        <v>209.77</v>
      </c>
      <c r="AN251" s="22">
        <v>2.18E-2</v>
      </c>
      <c r="AO251" s="19">
        <v>25.99</v>
      </c>
    </row>
    <row r="252" spans="1:42" ht="17.25" customHeight="1" x14ac:dyDescent="0.35">
      <c r="A252" s="11">
        <v>251</v>
      </c>
      <c r="B252" s="12" t="s">
        <v>1263</v>
      </c>
      <c r="C252" s="11" t="s">
        <v>207</v>
      </c>
      <c r="D252" s="11" t="s">
        <v>1264</v>
      </c>
      <c r="E252" s="11" t="s">
        <v>66</v>
      </c>
      <c r="F252" s="11" t="s">
        <v>1265</v>
      </c>
      <c r="G252" s="13">
        <v>12807.7</v>
      </c>
      <c r="H252" s="13">
        <v>13621.3</v>
      </c>
      <c r="I252" s="14">
        <v>43910</v>
      </c>
      <c r="J252" s="15">
        <v>1.65</v>
      </c>
      <c r="K252" s="34" t="s">
        <v>124</v>
      </c>
      <c r="L252" s="15">
        <v>3.6</v>
      </c>
      <c r="M252" s="15">
        <v>0.23</v>
      </c>
      <c r="N252" s="15" t="s">
        <v>1644</v>
      </c>
      <c r="P252" s="19">
        <v>1</v>
      </c>
      <c r="Q252" s="17">
        <v>18</v>
      </c>
      <c r="R252" s="26">
        <v>55</v>
      </c>
      <c r="S252" s="13">
        <v>167</v>
      </c>
      <c r="T252" s="17">
        <v>61</v>
      </c>
      <c r="U252" s="17">
        <v>3</v>
      </c>
      <c r="V252" s="17">
        <v>9</v>
      </c>
      <c r="W252" s="46">
        <v>0.25</v>
      </c>
      <c r="X252" s="16">
        <v>44249</v>
      </c>
      <c r="Y252" s="16">
        <v>44196</v>
      </c>
      <c r="Z252" s="16" t="s">
        <v>1649</v>
      </c>
      <c r="AA252" s="17">
        <v>15493.4</v>
      </c>
      <c r="AB252" s="17">
        <v>12807.7</v>
      </c>
      <c r="AC252" s="39">
        <v>0.20969416835185073</v>
      </c>
      <c r="AD252" s="19">
        <v>3.02</v>
      </c>
      <c r="AE252" s="19">
        <v>2.6</v>
      </c>
      <c r="AF252" s="18">
        <v>0.16153846153846149</v>
      </c>
      <c r="AH252" s="17">
        <v>38240</v>
      </c>
      <c r="AI252" s="19">
        <v>32.340000000000003</v>
      </c>
      <c r="AJ252" s="19">
        <v>35.47</v>
      </c>
      <c r="AK252" s="18">
        <v>-8.8243586129123072E-2</v>
      </c>
      <c r="AL252" s="19">
        <v>17.09</v>
      </c>
      <c r="AM252" s="19">
        <v>37.89</v>
      </c>
      <c r="AO252" s="19">
        <v>11.53</v>
      </c>
    </row>
    <row r="253" spans="1:42" ht="17.25" customHeight="1" x14ac:dyDescent="0.35">
      <c r="A253" s="11">
        <v>252</v>
      </c>
      <c r="B253" s="12" t="s">
        <v>1343</v>
      </c>
      <c r="C253" s="11" t="s">
        <v>211</v>
      </c>
      <c r="D253" s="11" t="s">
        <v>1344</v>
      </c>
      <c r="E253" s="11" t="s">
        <v>66</v>
      </c>
      <c r="F253" s="11" t="s">
        <v>1345</v>
      </c>
      <c r="G253" s="13">
        <v>12672.7</v>
      </c>
      <c r="H253" s="13">
        <v>11821.4</v>
      </c>
      <c r="I253" s="14">
        <v>44260</v>
      </c>
      <c r="J253" s="15">
        <v>1.2</v>
      </c>
      <c r="K253" s="34" t="s">
        <v>124</v>
      </c>
      <c r="L253" s="15">
        <v>2</v>
      </c>
      <c r="M253" s="15">
        <v>0</v>
      </c>
      <c r="N253" s="15" t="s">
        <v>1644</v>
      </c>
      <c r="P253" s="19">
        <v>8.1999999999999993</v>
      </c>
      <c r="Q253" s="17">
        <v>173</v>
      </c>
      <c r="R253" s="26">
        <v>47.628999999999998</v>
      </c>
      <c r="S253" s="13">
        <v>267.66300000000001</v>
      </c>
      <c r="W253" s="46" t="e">
        <v>#DIV/0!</v>
      </c>
      <c r="X253" s="16">
        <v>44246</v>
      </c>
      <c r="Y253" s="16">
        <v>44196</v>
      </c>
      <c r="Z253" s="16" t="s">
        <v>1649</v>
      </c>
      <c r="AA253" s="17">
        <v>13124</v>
      </c>
      <c r="AB253" s="17">
        <v>12672</v>
      </c>
      <c r="AC253" s="39">
        <v>3.566919191919192E-2</v>
      </c>
      <c r="AD253" s="19">
        <v>19.53</v>
      </c>
      <c r="AE253" s="19">
        <v>11.6</v>
      </c>
      <c r="AF253" s="18">
        <v>0.68362068965517253</v>
      </c>
      <c r="AG253" s="17">
        <v>593</v>
      </c>
      <c r="AH253" s="17">
        <v>7902</v>
      </c>
      <c r="AI253" s="19">
        <v>292.67</v>
      </c>
      <c r="AJ253" s="19">
        <v>145.80000000000001</v>
      </c>
      <c r="AK253" s="18">
        <v>1.0073388203017832</v>
      </c>
      <c r="AL253" s="19">
        <v>55.74</v>
      </c>
      <c r="AM253" s="19">
        <v>392.6</v>
      </c>
      <c r="AN253" s="22">
        <v>3.3E-3</v>
      </c>
      <c r="AO253" s="19">
        <v>19.350000000000001</v>
      </c>
    </row>
    <row r="254" spans="1:42" ht="17" customHeight="1" x14ac:dyDescent="0.35">
      <c r="A254" s="11">
        <v>253</v>
      </c>
      <c r="B254" s="12" t="s">
        <v>39</v>
      </c>
      <c r="C254" s="11" t="s">
        <v>25</v>
      </c>
      <c r="D254" s="11" t="s">
        <v>81</v>
      </c>
      <c r="E254" s="11" t="s">
        <v>66</v>
      </c>
      <c r="F254" s="11" t="s">
        <v>82</v>
      </c>
      <c r="G254" s="13">
        <v>12669</v>
      </c>
      <c r="H254" s="13">
        <v>14212</v>
      </c>
      <c r="I254" s="14">
        <v>43902</v>
      </c>
      <c r="J254" s="15">
        <v>4.1840000000000002</v>
      </c>
      <c r="K254" s="34" t="s">
        <v>122</v>
      </c>
      <c r="L254" s="15">
        <v>7.2469999999999999</v>
      </c>
      <c r="M254" s="15">
        <v>0.29499999999999998</v>
      </c>
      <c r="N254" s="15" t="s">
        <v>1644</v>
      </c>
      <c r="P254" s="19">
        <v>8.7759999999999998</v>
      </c>
      <c r="Q254" s="17">
        <v>57</v>
      </c>
      <c r="R254" s="26">
        <v>153.976</v>
      </c>
      <c r="S254" s="13">
        <v>279.959</v>
      </c>
      <c r="T254" s="43">
        <v>61.636363636363633</v>
      </c>
      <c r="U254" s="43">
        <v>3</v>
      </c>
      <c r="V254" s="43">
        <v>8</v>
      </c>
      <c r="W254" s="46">
        <v>0.27272727272727271</v>
      </c>
      <c r="X254" s="16">
        <v>44246</v>
      </c>
      <c r="Y254" s="16">
        <v>44196</v>
      </c>
      <c r="Z254" s="16" t="s">
        <v>1649</v>
      </c>
      <c r="AA254" s="17">
        <v>12177</v>
      </c>
      <c r="AB254" s="17">
        <v>12669</v>
      </c>
      <c r="AC254" s="39">
        <v>-3.8834951456310676E-2</v>
      </c>
      <c r="AD254" s="19">
        <v>7.08</v>
      </c>
      <c r="AE254" s="19">
        <v>6.31</v>
      </c>
      <c r="AF254" s="18">
        <v>0.12202852614896997</v>
      </c>
      <c r="AG254" s="17">
        <v>2466</v>
      </c>
      <c r="AH254" s="17">
        <v>45496</v>
      </c>
      <c r="AI254" s="19">
        <v>121.41</v>
      </c>
      <c r="AJ254" s="19">
        <v>124.98</v>
      </c>
      <c r="AK254" s="18">
        <v>-2.8564570331253057E-2</v>
      </c>
      <c r="AL254" s="19">
        <v>71.209999999999994</v>
      </c>
      <c r="AM254" s="19">
        <v>135.6</v>
      </c>
      <c r="AN254" s="22">
        <v>3.4799999999999998E-2</v>
      </c>
      <c r="AO254" s="19">
        <v>17.260000000000002</v>
      </c>
    </row>
    <row r="255" spans="1:42" ht="17" customHeight="1" x14ac:dyDescent="0.35">
      <c r="A255" s="11">
        <v>254</v>
      </c>
      <c r="B255" s="12" t="s">
        <v>1426</v>
      </c>
      <c r="C255" s="11" t="s">
        <v>265</v>
      </c>
      <c r="D255" s="11" t="s">
        <v>1427</v>
      </c>
      <c r="E255" s="11" t="s">
        <v>68</v>
      </c>
      <c r="G255" s="13">
        <v>12633.2</v>
      </c>
      <c r="H255" s="13">
        <v>10336.200000000001</v>
      </c>
      <c r="N255" s="15" t="s">
        <v>1644</v>
      </c>
      <c r="T255" s="43">
        <v>61.6</v>
      </c>
      <c r="U255" s="43">
        <v>3</v>
      </c>
      <c r="V255" s="43">
        <v>10</v>
      </c>
      <c r="W255" s="46">
        <v>0.23076923076923078</v>
      </c>
      <c r="AA255" s="17">
        <v>12900</v>
      </c>
      <c r="AB255" s="17">
        <v>12200</v>
      </c>
      <c r="AC255" s="39">
        <v>5.737704918032787E-2</v>
      </c>
      <c r="AF255" s="18"/>
      <c r="AP255" s="37" t="s">
        <v>1397</v>
      </c>
    </row>
    <row r="256" spans="1:42" ht="17" customHeight="1" x14ac:dyDescent="0.35">
      <c r="A256" s="11">
        <v>255</v>
      </c>
      <c r="B256" s="12" t="s">
        <v>191</v>
      </c>
      <c r="C256" s="11" t="s">
        <v>192</v>
      </c>
      <c r="D256" s="11" t="s">
        <v>193</v>
      </c>
      <c r="E256" s="11" t="s">
        <v>68</v>
      </c>
      <c r="G256" s="13">
        <v>12592.5</v>
      </c>
      <c r="H256" s="13">
        <v>11650.4</v>
      </c>
      <c r="N256" s="15" t="s">
        <v>1644</v>
      </c>
      <c r="T256" s="43">
        <v>62.8</v>
      </c>
      <c r="U256" s="43">
        <v>2</v>
      </c>
      <c r="V256" s="43">
        <v>10</v>
      </c>
      <c r="W256" s="46">
        <v>0.16666666666666666</v>
      </c>
      <c r="AF256" s="18"/>
      <c r="AH256" s="17">
        <v>17456</v>
      </c>
      <c r="AP256" s="37" t="s">
        <v>194</v>
      </c>
    </row>
    <row r="257" spans="1:42" ht="17" customHeight="1" x14ac:dyDescent="0.35">
      <c r="A257" s="11">
        <v>256</v>
      </c>
      <c r="B257" s="12" t="s">
        <v>293</v>
      </c>
      <c r="C257" s="11" t="s">
        <v>25</v>
      </c>
      <c r="D257" s="11" t="s">
        <v>294</v>
      </c>
      <c r="E257" s="11" t="s">
        <v>66</v>
      </c>
      <c r="F257" s="11" t="s">
        <v>295</v>
      </c>
      <c r="G257" s="13">
        <v>12574</v>
      </c>
      <c r="H257" s="13">
        <v>12337</v>
      </c>
      <c r="I257" s="14">
        <v>43927</v>
      </c>
      <c r="J257" s="15">
        <v>3.52</v>
      </c>
      <c r="K257" s="34" t="s">
        <v>122</v>
      </c>
      <c r="L257" s="15">
        <v>6</v>
      </c>
      <c r="M257" s="15">
        <v>0</v>
      </c>
      <c r="N257" s="15" t="s">
        <v>1644</v>
      </c>
      <c r="P257" s="19">
        <v>9</v>
      </c>
      <c r="Q257" s="17">
        <v>71</v>
      </c>
      <c r="R257" s="26">
        <v>215.56</v>
      </c>
      <c r="S257" s="13">
        <v>330</v>
      </c>
      <c r="T257" s="43">
        <v>65</v>
      </c>
      <c r="U257" s="43">
        <v>2</v>
      </c>
      <c r="V257" s="43">
        <v>9</v>
      </c>
      <c r="W257" s="46">
        <v>0.18181818181818182</v>
      </c>
      <c r="X257" s="16">
        <v>44245</v>
      </c>
      <c r="Y257" s="16">
        <v>44196</v>
      </c>
      <c r="Z257" s="16" t="s">
        <v>1649</v>
      </c>
      <c r="AA257" s="17">
        <v>12246</v>
      </c>
      <c r="AB257" s="17">
        <v>12574</v>
      </c>
      <c r="AC257" s="39">
        <v>-2.6085573405439797E-2</v>
      </c>
      <c r="AD257" s="19">
        <v>3.28</v>
      </c>
      <c r="AE257" s="19">
        <v>4.08</v>
      </c>
      <c r="AF257" s="18">
        <v>-0.19607843137254907</v>
      </c>
      <c r="AG257" s="17">
        <v>446</v>
      </c>
      <c r="AH257" s="17">
        <v>62895</v>
      </c>
      <c r="AI257" s="19">
        <v>71.48</v>
      </c>
      <c r="AJ257" s="19">
        <v>86.12</v>
      </c>
      <c r="AK257" s="18">
        <v>-0.16999535531816071</v>
      </c>
      <c r="AL257" s="19">
        <v>62.03</v>
      </c>
      <c r="AM257" s="19">
        <v>94.63</v>
      </c>
      <c r="AN257" s="22">
        <v>4.5400000000000003E-2</v>
      </c>
      <c r="AO257" s="19">
        <v>21.19</v>
      </c>
      <c r="AP257" s="41"/>
    </row>
    <row r="258" spans="1:42" ht="17" customHeight="1" x14ac:dyDescent="0.35">
      <c r="A258" s="11">
        <v>257</v>
      </c>
      <c r="B258" s="12" t="s">
        <v>388</v>
      </c>
      <c r="C258" s="11" t="s">
        <v>35</v>
      </c>
      <c r="D258" s="11" t="s">
        <v>389</v>
      </c>
      <c r="E258" s="11" t="s">
        <v>66</v>
      </c>
      <c r="F258" s="11" t="s">
        <v>388</v>
      </c>
      <c r="G258" s="13">
        <v>12506.1</v>
      </c>
      <c r="H258" s="13">
        <v>11876.7</v>
      </c>
      <c r="I258" s="14">
        <v>43913</v>
      </c>
      <c r="J258" s="15">
        <v>2.75</v>
      </c>
      <c r="K258" s="34" t="s">
        <v>123</v>
      </c>
      <c r="L258" s="15">
        <v>6.3</v>
      </c>
      <c r="M258" s="15">
        <v>2.06</v>
      </c>
      <c r="N258" s="15" t="s">
        <v>1644</v>
      </c>
      <c r="P258" s="19">
        <v>6.4</v>
      </c>
      <c r="Q258" s="17">
        <v>215</v>
      </c>
      <c r="R258" s="26">
        <v>29.9</v>
      </c>
      <c r="S258" s="13">
        <v>1433.7</v>
      </c>
      <c r="T258" s="43">
        <v>62.222222222222221</v>
      </c>
      <c r="U258" s="43">
        <v>2</v>
      </c>
      <c r="V258" s="43">
        <v>7</v>
      </c>
      <c r="W258" s="46">
        <v>0.22222222222222221</v>
      </c>
      <c r="X258" s="16">
        <v>44253</v>
      </c>
      <c r="Y258" s="16">
        <v>44196</v>
      </c>
      <c r="Z258" s="16" t="s">
        <v>1649</v>
      </c>
      <c r="AA258" s="17">
        <v>11629</v>
      </c>
      <c r="AB258" s="17">
        <v>12506</v>
      </c>
      <c r="AC258" s="39">
        <v>-7.0126339357108589E-2</v>
      </c>
      <c r="AD258" s="19">
        <v>2.1</v>
      </c>
      <c r="AE258" s="19">
        <v>1.75</v>
      </c>
      <c r="AF258" s="18">
        <v>0.20000000000000004</v>
      </c>
      <c r="AG258" s="17">
        <v>4591</v>
      </c>
      <c r="AH258" s="17">
        <v>12360</v>
      </c>
      <c r="AI258" s="19">
        <v>35.24</v>
      </c>
      <c r="AJ258" s="19">
        <v>35.700000000000003</v>
      </c>
      <c r="AK258" s="18">
        <v>-1.2885154061624673E-2</v>
      </c>
      <c r="AL258" s="19">
        <v>13.31</v>
      </c>
      <c r="AM258" s="19">
        <v>43.97</v>
      </c>
      <c r="AO258" s="19">
        <v>20.6</v>
      </c>
      <c r="AP258" s="37" t="s">
        <v>390</v>
      </c>
    </row>
    <row r="259" spans="1:42" ht="17" customHeight="1" x14ac:dyDescent="0.35">
      <c r="A259" s="11">
        <v>258</v>
      </c>
      <c r="B259" s="12" t="s">
        <v>475</v>
      </c>
      <c r="C259" s="11" t="s">
        <v>25</v>
      </c>
      <c r="D259" s="11" t="s">
        <v>476</v>
      </c>
      <c r="E259" s="11" t="s">
        <v>66</v>
      </c>
      <c r="F259" s="11" t="s">
        <v>477</v>
      </c>
      <c r="G259" s="13">
        <v>12443</v>
      </c>
      <c r="H259" s="13">
        <v>11687</v>
      </c>
      <c r="I259" s="14">
        <v>43909</v>
      </c>
      <c r="J259" s="15">
        <v>5.3</v>
      </c>
      <c r="K259" s="34" t="s">
        <v>123</v>
      </c>
      <c r="L259" s="15">
        <v>12.5</v>
      </c>
      <c r="M259" s="15">
        <v>0.74</v>
      </c>
      <c r="N259" s="15" t="s">
        <v>1644</v>
      </c>
      <c r="P259" s="19">
        <v>19.899999999999999</v>
      </c>
      <c r="Q259" s="17">
        <v>136</v>
      </c>
      <c r="R259" s="26">
        <v>145.95099999999999</v>
      </c>
      <c r="S259" s="13">
        <v>376.56799999999998</v>
      </c>
      <c r="T259" s="43">
        <v>61</v>
      </c>
      <c r="U259" s="43">
        <v>3</v>
      </c>
      <c r="V259" s="43">
        <v>6</v>
      </c>
      <c r="W259" s="46">
        <v>0.33333333333333331</v>
      </c>
      <c r="X259" s="16">
        <v>44252</v>
      </c>
      <c r="Y259" s="16">
        <v>44196</v>
      </c>
      <c r="Z259" s="16" t="s">
        <v>1649</v>
      </c>
      <c r="AA259" s="17">
        <v>11370</v>
      </c>
      <c r="AB259" s="17">
        <v>10829</v>
      </c>
      <c r="AC259" s="39">
        <v>4.9958444916428112E-2</v>
      </c>
      <c r="AD259" s="19">
        <v>12.88</v>
      </c>
      <c r="AE259" s="19">
        <v>7.29</v>
      </c>
      <c r="AF259" s="18">
        <v>0.76680384087791509</v>
      </c>
      <c r="AG259" s="17">
        <v>1602</v>
      </c>
      <c r="AH259" s="17">
        <v>22109</v>
      </c>
      <c r="AI259" s="19">
        <v>127.41</v>
      </c>
      <c r="AJ259" s="19">
        <v>146.08000000000001</v>
      </c>
      <c r="AK259" s="18">
        <v>-0.12780668127053679</v>
      </c>
      <c r="AL259" s="19">
        <v>88</v>
      </c>
      <c r="AM259" s="19">
        <v>137.47</v>
      </c>
      <c r="AN259" s="22">
        <v>3.6900000000000002E-2</v>
      </c>
      <c r="AO259" s="19">
        <v>9.5399999999999991</v>
      </c>
    </row>
    <row r="260" spans="1:42" ht="17" customHeight="1" x14ac:dyDescent="0.35">
      <c r="A260" s="11">
        <v>259</v>
      </c>
      <c r="B260" s="12" t="s">
        <v>1513</v>
      </c>
      <c r="C260" s="11" t="s">
        <v>25</v>
      </c>
      <c r="D260" s="11" t="s">
        <v>1514</v>
      </c>
      <c r="E260" s="11" t="s">
        <v>66</v>
      </c>
      <c r="F260" s="11" t="s">
        <v>1515</v>
      </c>
      <c r="G260" s="13">
        <v>12347</v>
      </c>
      <c r="H260" s="13">
        <v>12657</v>
      </c>
      <c r="I260" s="14">
        <v>43903</v>
      </c>
      <c r="J260" s="15">
        <v>3.76</v>
      </c>
      <c r="K260" s="15" t="s">
        <v>122</v>
      </c>
      <c r="L260" s="15">
        <v>7</v>
      </c>
      <c r="M260" s="15">
        <v>0.41099999999999998</v>
      </c>
      <c r="N260" s="15" t="s">
        <v>1644</v>
      </c>
      <c r="P260" s="19">
        <v>11.7</v>
      </c>
      <c r="Q260" s="17">
        <v>62</v>
      </c>
      <c r="R260" s="26">
        <v>190.935</v>
      </c>
      <c r="S260" s="13">
        <v>435.053</v>
      </c>
      <c r="T260" s="43">
        <v>59</v>
      </c>
      <c r="U260" s="43">
        <v>3</v>
      </c>
      <c r="V260" s="43">
        <v>6</v>
      </c>
      <c r="W260" s="46">
        <v>0.33333333333333331</v>
      </c>
      <c r="X260" s="16">
        <v>44252</v>
      </c>
      <c r="Y260" s="16">
        <v>44196</v>
      </c>
      <c r="Z260" s="16" t="s">
        <v>1649</v>
      </c>
      <c r="AA260" s="17">
        <v>13829</v>
      </c>
      <c r="AB260" s="17">
        <v>12540</v>
      </c>
      <c r="AC260" s="39">
        <v>0.10279106858054227</v>
      </c>
      <c r="AD260" s="19">
        <v>1.98</v>
      </c>
      <c r="AE260" s="19">
        <v>3.77</v>
      </c>
      <c r="AF260" s="18">
        <v>-0.47480106100795755</v>
      </c>
      <c r="AH260" s="17">
        <v>69372</v>
      </c>
      <c r="AI260" s="19">
        <v>62.82</v>
      </c>
      <c r="AJ260" s="19">
        <v>72</v>
      </c>
      <c r="AK260" s="18">
        <v>-0.1275</v>
      </c>
      <c r="AL260" s="19">
        <v>43.63</v>
      </c>
      <c r="AM260" s="19">
        <v>66.680000000000007</v>
      </c>
      <c r="AN260" s="22">
        <v>4.6199999999999998E-2</v>
      </c>
      <c r="AO260" s="19">
        <v>28.87</v>
      </c>
      <c r="AP260" s="1" t="s">
        <v>367</v>
      </c>
    </row>
    <row r="261" spans="1:42" ht="17" customHeight="1" x14ac:dyDescent="0.35">
      <c r="A261" s="11">
        <v>260</v>
      </c>
      <c r="B261" s="12" t="s">
        <v>566</v>
      </c>
      <c r="C261" s="11" t="s">
        <v>25</v>
      </c>
      <c r="D261" s="11" t="s">
        <v>567</v>
      </c>
      <c r="E261" s="11" t="s">
        <v>66</v>
      </c>
      <c r="F261" s="11" t="s">
        <v>568</v>
      </c>
      <c r="G261" s="13">
        <v>12301</v>
      </c>
      <c r="H261" s="13">
        <v>10589</v>
      </c>
      <c r="I261" s="14">
        <v>43903</v>
      </c>
      <c r="J261" s="15">
        <v>3</v>
      </c>
      <c r="K261" s="34" t="s">
        <v>123</v>
      </c>
      <c r="L261" s="15">
        <v>7.9</v>
      </c>
      <c r="M261" s="15">
        <v>0.16300000000000001</v>
      </c>
      <c r="N261" s="15" t="s">
        <v>1644</v>
      </c>
      <c r="P261" s="19">
        <v>7.7</v>
      </c>
      <c r="Q261" s="17">
        <v>75</v>
      </c>
      <c r="R261" s="26">
        <v>103</v>
      </c>
      <c r="S261" s="13">
        <v>318</v>
      </c>
      <c r="T261" s="43">
        <v>61</v>
      </c>
      <c r="U261" s="43">
        <v>1</v>
      </c>
      <c r="V261" s="43">
        <v>9</v>
      </c>
      <c r="W261" s="46">
        <v>0.1</v>
      </c>
      <c r="X261" s="16">
        <v>44252</v>
      </c>
      <c r="Y261" s="16">
        <v>44196</v>
      </c>
      <c r="Z261" s="16" t="s">
        <v>1649</v>
      </c>
      <c r="AA261" s="17">
        <v>7418</v>
      </c>
      <c r="AB261" s="17">
        <v>7564</v>
      </c>
      <c r="AC261" s="39">
        <v>-1.930195663670016E-2</v>
      </c>
      <c r="AD261" s="19">
        <v>-1.79</v>
      </c>
      <c r="AE261" s="19">
        <v>1.33</v>
      </c>
      <c r="AF261" s="18">
        <v>-2.3458646616541352</v>
      </c>
      <c r="AG261" s="17">
        <v>4697</v>
      </c>
      <c r="AH261" s="17">
        <v>33471</v>
      </c>
      <c r="AI261" s="19">
        <v>21.48</v>
      </c>
      <c r="AJ261" s="19">
        <v>26.19</v>
      </c>
      <c r="AK261" s="18">
        <v>-0.1798396334478809</v>
      </c>
      <c r="AL261" s="19">
        <v>11.58</v>
      </c>
      <c r="AM261" s="19">
        <v>25.39</v>
      </c>
      <c r="AN261" s="22">
        <v>3.1E-2</v>
      </c>
      <c r="AP261" s="37" t="s">
        <v>559</v>
      </c>
    </row>
    <row r="262" spans="1:42" ht="17" customHeight="1" x14ac:dyDescent="0.35">
      <c r="A262" s="11">
        <v>261</v>
      </c>
      <c r="B262" s="12" t="s">
        <v>652</v>
      </c>
      <c r="C262" s="11" t="s">
        <v>34</v>
      </c>
      <c r="D262" s="11" t="s">
        <v>653</v>
      </c>
      <c r="E262" s="11" t="s">
        <v>66</v>
      </c>
      <c r="F262" s="11" t="s">
        <v>654</v>
      </c>
      <c r="G262" s="13">
        <v>12112.2</v>
      </c>
      <c r="H262" s="13">
        <v>11171.4</v>
      </c>
      <c r="I262" s="14">
        <v>43938</v>
      </c>
      <c r="J262" s="15">
        <v>3.6</v>
      </c>
      <c r="K262" s="34" t="s">
        <v>122</v>
      </c>
      <c r="L262" s="15">
        <v>5.0999999999999996</v>
      </c>
      <c r="M262" s="15">
        <v>0.62133499999999997</v>
      </c>
      <c r="N262" s="15" t="s">
        <v>1644</v>
      </c>
      <c r="P262" s="19">
        <v>10.199999999999999</v>
      </c>
      <c r="Q262" s="17">
        <v>111</v>
      </c>
      <c r="R262" s="26">
        <v>92.492999999999995</v>
      </c>
      <c r="S262" s="13">
        <v>397.20400000000001</v>
      </c>
      <c r="T262" s="43">
        <v>60.636363636363633</v>
      </c>
      <c r="U262" s="43">
        <v>3</v>
      </c>
      <c r="V262" s="43">
        <v>7</v>
      </c>
      <c r="W262" s="46">
        <v>0.3</v>
      </c>
      <c r="X262" s="16">
        <v>44256</v>
      </c>
      <c r="Y262" s="16">
        <v>44196</v>
      </c>
      <c r="Z262" s="16" t="s">
        <v>1649</v>
      </c>
      <c r="AA262" s="17">
        <v>11202.672</v>
      </c>
      <c r="AB262" s="17">
        <v>12112.153</v>
      </c>
      <c r="AC262" s="39">
        <v>-7.5088301807283958E-2</v>
      </c>
      <c r="AD262" s="19">
        <v>3.07</v>
      </c>
      <c r="AE262" s="19">
        <v>2.73</v>
      </c>
      <c r="AF262" s="18">
        <v>0.12454212454212449</v>
      </c>
      <c r="AG262" s="17">
        <v>2121.0140000000001</v>
      </c>
      <c r="AH262" s="17">
        <v>8398.2720000000008</v>
      </c>
      <c r="AI262" s="19">
        <v>72.02</v>
      </c>
      <c r="AJ262" s="19">
        <v>40.520000000000003</v>
      </c>
      <c r="AK262" s="18">
        <v>0.77739387956564632</v>
      </c>
      <c r="AL262" s="19">
        <v>23.77</v>
      </c>
      <c r="AM262" s="19">
        <v>87.67</v>
      </c>
      <c r="AN262" s="22">
        <v>2.8999999999999998E-3</v>
      </c>
      <c r="AO262" s="19">
        <v>27.15</v>
      </c>
    </row>
    <row r="263" spans="1:42" ht="17" customHeight="1" x14ac:dyDescent="0.35">
      <c r="A263" s="11">
        <v>262</v>
      </c>
      <c r="B263" s="12" t="s">
        <v>742</v>
      </c>
      <c r="C263" s="11" t="s">
        <v>155</v>
      </c>
      <c r="D263" s="11" t="s">
        <v>743</v>
      </c>
      <c r="E263" s="11" t="s">
        <v>66</v>
      </c>
      <c r="F263" s="11" t="s">
        <v>744</v>
      </c>
      <c r="G263" s="13">
        <v>12101.3</v>
      </c>
      <c r="H263" s="13">
        <v>12524</v>
      </c>
      <c r="I263" s="14">
        <v>43917</v>
      </c>
      <c r="J263" s="15">
        <v>2.65</v>
      </c>
      <c r="K263" s="34" t="s">
        <v>124</v>
      </c>
      <c r="L263" s="15">
        <v>1.115</v>
      </c>
      <c r="M263" s="15">
        <v>0</v>
      </c>
      <c r="N263" s="15" t="s">
        <v>1644</v>
      </c>
      <c r="P263" s="19">
        <v>7.1</v>
      </c>
      <c r="Q263" s="17">
        <v>434</v>
      </c>
      <c r="R263" s="26">
        <v>16.43</v>
      </c>
      <c r="S263" s="13">
        <v>366.9</v>
      </c>
      <c r="T263" s="17">
        <v>64.2</v>
      </c>
      <c r="U263" s="17">
        <v>2</v>
      </c>
      <c r="V263" s="17">
        <v>8</v>
      </c>
      <c r="W263" s="46">
        <v>0.2</v>
      </c>
      <c r="X263" s="16">
        <v>44246</v>
      </c>
      <c r="Y263" s="16">
        <v>44196</v>
      </c>
      <c r="Z263" s="16" t="s">
        <v>1649</v>
      </c>
      <c r="AA263" s="17">
        <v>11264</v>
      </c>
      <c r="AB263" s="17">
        <v>14034</v>
      </c>
      <c r="AC263" s="39">
        <v>-0.19737779677925038</v>
      </c>
      <c r="AD263" s="19">
        <v>13.08</v>
      </c>
      <c r="AE263" s="19">
        <v>4.8600000000000003</v>
      </c>
      <c r="AF263" s="18">
        <v>1.6913580246913578</v>
      </c>
      <c r="AG263" s="17">
        <v>0</v>
      </c>
      <c r="AH263" s="17">
        <v>2685.7</v>
      </c>
      <c r="AI263" s="19">
        <v>130.61000000000001</v>
      </c>
      <c r="AJ263" s="19">
        <v>116.55</v>
      </c>
      <c r="AK263" s="18">
        <v>0.12063492063492078</v>
      </c>
      <c r="AL263" s="19">
        <v>78.75</v>
      </c>
      <c r="AM263" s="19">
        <v>144.09</v>
      </c>
      <c r="AN263" s="22">
        <v>8.0999999999999996E-3</v>
      </c>
      <c r="AO263" s="19">
        <v>9.61</v>
      </c>
    </row>
    <row r="264" spans="1:42" ht="17" customHeight="1" x14ac:dyDescent="0.35">
      <c r="A264" s="11">
        <v>263</v>
      </c>
      <c r="B264" s="12" t="s">
        <v>833</v>
      </c>
      <c r="C264" s="11" t="s">
        <v>245</v>
      </c>
      <c r="D264" s="11" t="s">
        <v>834</v>
      </c>
      <c r="E264" s="11" t="s">
        <v>66</v>
      </c>
      <c r="F264" s="11" t="s">
        <v>835</v>
      </c>
      <c r="G264" s="13">
        <v>12067</v>
      </c>
      <c r="H264" s="13">
        <v>11223</v>
      </c>
      <c r="I264" s="14">
        <v>43958</v>
      </c>
      <c r="J264" s="15">
        <v>2.2000000000000002</v>
      </c>
      <c r="K264" s="34" t="s">
        <v>121</v>
      </c>
      <c r="L264" s="15">
        <v>14.7</v>
      </c>
      <c r="M264" s="15">
        <v>1.4</v>
      </c>
      <c r="N264" s="15" t="s">
        <v>1644</v>
      </c>
      <c r="P264" s="19">
        <v>11.2</v>
      </c>
      <c r="Q264" s="17">
        <v>161</v>
      </c>
      <c r="R264" s="26">
        <v>70</v>
      </c>
      <c r="S264" s="13">
        <v>337</v>
      </c>
      <c r="W264" s="46" t="e">
        <v>#DIV/0!</v>
      </c>
      <c r="X264" s="16">
        <v>44239</v>
      </c>
      <c r="Y264" s="16">
        <v>44196</v>
      </c>
      <c r="Z264" s="16" t="s">
        <v>1649</v>
      </c>
      <c r="AA264" s="17">
        <v>5199</v>
      </c>
      <c r="AB264" s="17">
        <v>12067</v>
      </c>
      <c r="AC264" s="39">
        <v>-0.56915554818927649</v>
      </c>
      <c r="AD264" s="19">
        <v>-19</v>
      </c>
      <c r="AE264" s="19">
        <v>3.77</v>
      </c>
      <c r="AF264" s="18">
        <v>-6.0397877984084882</v>
      </c>
      <c r="AG264" s="17">
        <v>7380</v>
      </c>
      <c r="AH264" s="17">
        <v>18690</v>
      </c>
      <c r="AI264" s="19">
        <v>132.4</v>
      </c>
      <c r="AJ264" s="19">
        <v>107.74</v>
      </c>
      <c r="AK264" s="18">
        <v>0.22888435121589021</v>
      </c>
      <c r="AL264" s="19">
        <v>40.76</v>
      </c>
      <c r="AM264" s="19">
        <v>171.72</v>
      </c>
      <c r="AP264" s="37" t="s">
        <v>817</v>
      </c>
    </row>
    <row r="265" spans="1:42" ht="17" customHeight="1" x14ac:dyDescent="0.35">
      <c r="A265" s="11">
        <v>264</v>
      </c>
      <c r="B265" s="12" t="s">
        <v>924</v>
      </c>
      <c r="C265" s="11" t="s">
        <v>211</v>
      </c>
      <c r="D265" s="11" t="s">
        <v>925</v>
      </c>
      <c r="E265" s="11" t="s">
        <v>66</v>
      </c>
      <c r="F265" s="11" t="s">
        <v>926</v>
      </c>
      <c r="G265" s="13">
        <v>12043.8</v>
      </c>
      <c r="H265" s="13">
        <v>11601.4</v>
      </c>
      <c r="I265" s="14">
        <v>43929</v>
      </c>
      <c r="J265" s="15">
        <v>2.7</v>
      </c>
      <c r="K265" s="34" t="s">
        <v>121</v>
      </c>
      <c r="L265" s="15">
        <v>2.5</v>
      </c>
      <c r="M265" s="15">
        <v>8.1000000000000003E-2</v>
      </c>
      <c r="N265" s="15" t="s">
        <v>1644</v>
      </c>
      <c r="P265" s="19">
        <v>7.9</v>
      </c>
      <c r="Q265" s="17">
        <v>161</v>
      </c>
      <c r="R265" s="26">
        <v>49</v>
      </c>
      <c r="S265" s="13">
        <v>392</v>
      </c>
      <c r="W265" s="46" t="e">
        <v>#DIV/0!</v>
      </c>
      <c r="X265" s="16">
        <v>44251</v>
      </c>
      <c r="Y265" s="16">
        <v>44196</v>
      </c>
      <c r="Z265" s="16" t="s">
        <v>1649</v>
      </c>
      <c r="AA265" s="17">
        <v>10851</v>
      </c>
      <c r="AB265" s="17">
        <v>12043</v>
      </c>
      <c r="AC265" s="39">
        <v>-9.897865980237483E-2</v>
      </c>
      <c r="AD265" s="19">
        <v>15.51</v>
      </c>
      <c r="AE265" s="19">
        <v>9.34</v>
      </c>
      <c r="AF265" s="18">
        <v>0.66059957173447537</v>
      </c>
      <c r="AG265" s="17">
        <v>997</v>
      </c>
      <c r="AH265" s="17">
        <v>5089</v>
      </c>
      <c r="AI265" s="19">
        <v>130.87</v>
      </c>
      <c r="AJ265" s="19">
        <v>99.2</v>
      </c>
      <c r="AK265" s="18">
        <v>0.31925403225806454</v>
      </c>
      <c r="AL265" s="19">
        <v>26.26</v>
      </c>
      <c r="AM265" s="19">
        <v>164.84</v>
      </c>
      <c r="AN265" s="22">
        <v>7.9000000000000008E-3</v>
      </c>
      <c r="AO265" s="19">
        <v>10.47</v>
      </c>
    </row>
    <row r="266" spans="1:42" ht="17" customHeight="1" x14ac:dyDescent="0.35">
      <c r="A266" s="11">
        <v>265</v>
      </c>
      <c r="B266" s="12" t="s">
        <v>1009</v>
      </c>
      <c r="C266" s="11" t="s">
        <v>155</v>
      </c>
      <c r="D266" s="11" t="s">
        <v>1010</v>
      </c>
      <c r="E266" s="11" t="s">
        <v>66</v>
      </c>
      <c r="F266" s="11" t="s">
        <v>1011</v>
      </c>
      <c r="G266" s="13">
        <v>12028.8</v>
      </c>
      <c r="H266" s="13">
        <v>12349.3</v>
      </c>
      <c r="I266" s="14">
        <v>44000</v>
      </c>
      <c r="J266" s="15">
        <v>2.3340000000000001</v>
      </c>
      <c r="K266" s="34" t="s">
        <v>124</v>
      </c>
      <c r="L266" s="15">
        <v>1.9</v>
      </c>
      <c r="M266" s="15">
        <v>0.123</v>
      </c>
      <c r="N266" s="15" t="s">
        <v>1644</v>
      </c>
      <c r="P266" s="19">
        <v>13.8</v>
      </c>
      <c r="Q266" s="17">
        <v>1007</v>
      </c>
      <c r="R266" s="26">
        <v>14.521000000000001</v>
      </c>
      <c r="S266" s="13">
        <v>423.9</v>
      </c>
      <c r="T266" s="43">
        <v>65</v>
      </c>
      <c r="U266" s="43">
        <v>2</v>
      </c>
      <c r="V266" s="43">
        <v>6</v>
      </c>
      <c r="W266" s="46">
        <v>0.25</v>
      </c>
      <c r="X266" s="16">
        <v>43950</v>
      </c>
      <c r="Y266" s="16">
        <v>43890</v>
      </c>
      <c r="AA266" s="17">
        <v>11158.58</v>
      </c>
      <c r="AB266" s="17">
        <v>12028.797</v>
      </c>
      <c r="AC266" s="39">
        <v>-7.2344474680219525E-2</v>
      </c>
      <c r="AD266" s="19">
        <v>-4.9400000000000004</v>
      </c>
      <c r="AE266" s="19">
        <v>-1.02</v>
      </c>
      <c r="AF266" s="18">
        <v>3.8431372549019609</v>
      </c>
      <c r="AG266" s="17">
        <v>0</v>
      </c>
      <c r="AH266" s="17">
        <v>7790.5150000000003</v>
      </c>
      <c r="AI266" s="19">
        <v>17.760000000000002</v>
      </c>
      <c r="AJ266" s="19">
        <v>16.920000000000002</v>
      </c>
      <c r="AK266" s="18">
        <v>4.9645390070921974E-2</v>
      </c>
      <c r="AL266" s="19">
        <v>3.43</v>
      </c>
      <c r="AM266" s="19">
        <v>53.9</v>
      </c>
      <c r="AN266" s="22">
        <v>0.1794</v>
      </c>
    </row>
    <row r="267" spans="1:42" ht="17" customHeight="1" x14ac:dyDescent="0.35">
      <c r="A267" s="11">
        <v>266</v>
      </c>
      <c r="B267" s="12" t="s">
        <v>1095</v>
      </c>
      <c r="C267" s="11" t="s">
        <v>181</v>
      </c>
      <c r="D267" s="11" t="s">
        <v>1096</v>
      </c>
      <c r="E267" s="11" t="s">
        <v>66</v>
      </c>
      <c r="F267" s="11" t="s">
        <v>1097</v>
      </c>
      <c r="G267" s="13">
        <v>11998.9</v>
      </c>
      <c r="H267" s="13">
        <v>11598.5</v>
      </c>
      <c r="I267" s="14">
        <v>43937</v>
      </c>
      <c r="J267" s="15">
        <v>1.220037</v>
      </c>
      <c r="K267" s="34" t="s">
        <v>121</v>
      </c>
      <c r="L267" s="15">
        <v>8.6999999999999993</v>
      </c>
      <c r="M267" s="15">
        <v>0.60799999999999998</v>
      </c>
      <c r="N267" s="15" t="s">
        <v>1644</v>
      </c>
      <c r="P267" s="19">
        <v>9.6999999999999993</v>
      </c>
      <c r="Q267" s="17">
        <v>148</v>
      </c>
      <c r="S267" s="13">
        <v>492</v>
      </c>
      <c r="T267" s="43">
        <v>62.9</v>
      </c>
      <c r="U267" s="43">
        <v>3</v>
      </c>
      <c r="V267" s="43">
        <v>5</v>
      </c>
      <c r="W267" s="46">
        <v>0.375</v>
      </c>
      <c r="X267" s="16">
        <v>44244</v>
      </c>
      <c r="Y267" s="16">
        <v>44196</v>
      </c>
      <c r="Z267" s="16" t="s">
        <v>1649</v>
      </c>
      <c r="AA267" s="17">
        <v>13162.1</v>
      </c>
      <c r="AB267" s="17">
        <v>11998.9</v>
      </c>
      <c r="AC267" s="39">
        <v>9.6942219703472887E-2</v>
      </c>
      <c r="AD267" s="19">
        <v>3.89</v>
      </c>
      <c r="AE267" s="19">
        <v>5.24</v>
      </c>
      <c r="AF267" s="18">
        <v>-0.25763358778625955</v>
      </c>
      <c r="AG267" s="17">
        <v>45.3</v>
      </c>
      <c r="AH267" s="17">
        <v>70625</v>
      </c>
      <c r="AI267" s="19">
        <v>22.68</v>
      </c>
      <c r="AJ267" s="19">
        <v>27.07</v>
      </c>
      <c r="AK267" s="18">
        <v>-0.16217214628740304</v>
      </c>
      <c r="AL267" s="19">
        <v>9.58</v>
      </c>
      <c r="AM267" s="19">
        <v>30.34</v>
      </c>
      <c r="AN267" s="22">
        <v>3.9600000000000003E-2</v>
      </c>
      <c r="AO267" s="19">
        <v>7.57</v>
      </c>
    </row>
    <row r="268" spans="1:42" ht="17" customHeight="1" x14ac:dyDescent="0.35">
      <c r="A268" s="11">
        <v>267</v>
      </c>
      <c r="B268" s="12" t="s">
        <v>1606</v>
      </c>
      <c r="C268" s="11" t="s">
        <v>364</v>
      </c>
      <c r="D268" s="11" t="s">
        <v>1607</v>
      </c>
      <c r="E268" s="11" t="s">
        <v>66</v>
      </c>
      <c r="F268" s="11" t="s">
        <v>1606</v>
      </c>
      <c r="G268" s="13">
        <v>11937</v>
      </c>
      <c r="H268" s="13">
        <v>12250</v>
      </c>
      <c r="I268" s="14">
        <v>43915</v>
      </c>
      <c r="J268" s="15">
        <v>3.55</v>
      </c>
      <c r="K268" s="15" t="s">
        <v>121</v>
      </c>
      <c r="L268" s="15">
        <v>3.06</v>
      </c>
      <c r="M268" s="15">
        <v>0</v>
      </c>
      <c r="N268" s="15" t="s">
        <v>1644</v>
      </c>
      <c r="P268" s="19">
        <v>15.54</v>
      </c>
      <c r="Q268" s="17">
        <v>144</v>
      </c>
      <c r="R268" s="26">
        <v>107.63</v>
      </c>
      <c r="S268" s="13">
        <v>548.41999999999996</v>
      </c>
      <c r="T268" s="17">
        <v>64.272727272727266</v>
      </c>
      <c r="U268" s="17">
        <v>3</v>
      </c>
      <c r="V268" s="17">
        <v>8</v>
      </c>
      <c r="W268" s="46">
        <v>0.27272727272727271</v>
      </c>
      <c r="X268" s="16">
        <v>44237</v>
      </c>
      <c r="Y268" s="16">
        <v>44196</v>
      </c>
      <c r="Z268" s="16" t="s">
        <v>1649</v>
      </c>
      <c r="AA268" s="17">
        <v>10583</v>
      </c>
      <c r="AB268" s="17">
        <v>11937</v>
      </c>
      <c r="AC268" s="39">
        <v>-0.11342883471559018</v>
      </c>
      <c r="AD268" s="19">
        <v>3.6</v>
      </c>
      <c r="AE268" s="19">
        <v>4.18</v>
      </c>
      <c r="AF268" s="18">
        <v>-0.13875598086124394</v>
      </c>
      <c r="AH268" s="17">
        <v>39793</v>
      </c>
      <c r="AI268" s="19">
        <v>90.48</v>
      </c>
      <c r="AJ268" s="19">
        <v>71.19</v>
      </c>
      <c r="AK268" s="18">
        <v>0.27096502317741267</v>
      </c>
      <c r="AL268" s="19">
        <v>46.81</v>
      </c>
      <c r="AM268" s="19">
        <v>97.54</v>
      </c>
      <c r="AN268" s="22">
        <v>1.2200000000000001E-2</v>
      </c>
      <c r="AO268" s="19">
        <v>25.7</v>
      </c>
      <c r="AP268" s="1"/>
    </row>
    <row r="269" spans="1:42" ht="17" customHeight="1" x14ac:dyDescent="0.35">
      <c r="A269" s="11">
        <v>268</v>
      </c>
      <c r="B269" s="12" t="s">
        <v>1178</v>
      </c>
      <c r="C269" s="11" t="s">
        <v>155</v>
      </c>
      <c r="D269" s="11" t="s">
        <v>1179</v>
      </c>
      <c r="E269" s="11" t="s">
        <v>66</v>
      </c>
      <c r="F269" s="11" t="s">
        <v>1180</v>
      </c>
      <c r="G269" s="13">
        <v>11863.7</v>
      </c>
      <c r="H269" s="13">
        <v>11221.1</v>
      </c>
      <c r="I269" s="14">
        <v>44130</v>
      </c>
      <c r="J269" s="15">
        <v>3.96</v>
      </c>
      <c r="K269" s="34" t="s">
        <v>121</v>
      </c>
      <c r="L269" s="15">
        <v>2.2999999999999998</v>
      </c>
      <c r="M269" s="15">
        <v>0.23</v>
      </c>
      <c r="N269" s="15" t="s">
        <v>1644</v>
      </c>
      <c r="P269" s="19">
        <v>11.5</v>
      </c>
      <c r="Q269" s="17">
        <v>431</v>
      </c>
      <c r="R269" s="26">
        <v>27</v>
      </c>
      <c r="S269" s="13">
        <v>270</v>
      </c>
      <c r="T269" s="43"/>
      <c r="U269" s="43">
        <v>1</v>
      </c>
      <c r="V269" s="43">
        <v>4</v>
      </c>
      <c r="W269" s="46">
        <v>0.2</v>
      </c>
      <c r="X269" s="16">
        <v>44130</v>
      </c>
      <c r="Y269" s="16">
        <v>44072</v>
      </c>
      <c r="AA269" s="17">
        <v>12632</v>
      </c>
      <c r="AB269" s="17">
        <v>11864</v>
      </c>
      <c r="AC269" s="39">
        <v>6.4733648010788944E-2</v>
      </c>
      <c r="AD269" s="19">
        <v>71.930000000000007</v>
      </c>
      <c r="AE269" s="19">
        <v>63.43</v>
      </c>
      <c r="AF269" s="18">
        <v>0.13400599085606191</v>
      </c>
      <c r="AG269" s="17">
        <v>303</v>
      </c>
      <c r="AH269" s="17">
        <v>14424</v>
      </c>
      <c r="AI269" s="19">
        <v>1185.44</v>
      </c>
      <c r="AJ269" s="19">
        <v>1191.31</v>
      </c>
      <c r="AK269" s="18">
        <v>-4.9273488848409659E-3</v>
      </c>
      <c r="AL269" s="19">
        <v>684.91</v>
      </c>
      <c r="AM269" s="19">
        <v>1297.82</v>
      </c>
      <c r="AO269" s="19">
        <v>15.69</v>
      </c>
    </row>
    <row r="270" spans="1:42" ht="17" customHeight="1" x14ac:dyDescent="0.35">
      <c r="A270" s="11">
        <v>269</v>
      </c>
      <c r="B270" s="12" t="s">
        <v>1266</v>
      </c>
      <c r="C270" s="11" t="s">
        <v>181</v>
      </c>
      <c r="D270" s="11" t="s">
        <v>1267</v>
      </c>
      <c r="E270" s="11" t="s">
        <v>68</v>
      </c>
      <c r="G270" s="13">
        <v>11847</v>
      </c>
      <c r="H270" s="13">
        <v>10699</v>
      </c>
      <c r="N270" s="15" t="s">
        <v>1644</v>
      </c>
      <c r="T270" s="43">
        <v>63</v>
      </c>
      <c r="U270" s="43">
        <v>2</v>
      </c>
      <c r="V270" s="43">
        <v>6</v>
      </c>
      <c r="W270" s="46">
        <v>0.25</v>
      </c>
      <c r="AA270" s="17">
        <v>11847</v>
      </c>
      <c r="AB270" s="17">
        <v>10699</v>
      </c>
      <c r="AC270" s="39">
        <v>0.10729974763996636</v>
      </c>
      <c r="AF270" s="18"/>
      <c r="AH270" s="17">
        <v>171473</v>
      </c>
    </row>
    <row r="271" spans="1:42" ht="17" customHeight="1" x14ac:dyDescent="0.35">
      <c r="A271" s="11">
        <v>270</v>
      </c>
      <c r="B271" s="12" t="s">
        <v>1346</v>
      </c>
      <c r="C271" s="11" t="s">
        <v>1</v>
      </c>
      <c r="D271" s="11" t="s">
        <v>1347</v>
      </c>
      <c r="E271" s="11" t="s">
        <v>66</v>
      </c>
      <c r="F271" s="11" t="s">
        <v>1348</v>
      </c>
      <c r="G271" s="13">
        <v>11809</v>
      </c>
      <c r="H271" s="13">
        <v>9144</v>
      </c>
      <c r="I271" s="14">
        <v>43920</v>
      </c>
      <c r="J271" s="15">
        <v>4.0999999999999996</v>
      </c>
      <c r="K271" s="34" t="s">
        <v>123</v>
      </c>
      <c r="L271" s="15">
        <v>6.9</v>
      </c>
      <c r="M271" s="15">
        <v>0</v>
      </c>
      <c r="N271" s="15" t="s">
        <v>1644</v>
      </c>
      <c r="P271" s="19">
        <v>9.6999999999999993</v>
      </c>
      <c r="Q271" s="17">
        <v>82</v>
      </c>
      <c r="R271" s="26">
        <v>117.54900000000001</v>
      </c>
      <c r="S271" s="13">
        <v>420</v>
      </c>
      <c r="T271" s="43">
        <v>56.3</v>
      </c>
      <c r="U271" s="43">
        <v>2</v>
      </c>
      <c r="V271" s="43">
        <v>9</v>
      </c>
      <c r="W271" s="46">
        <v>0.18181818181818182</v>
      </c>
      <c r="X271" s="16">
        <v>44243</v>
      </c>
      <c r="Y271" s="16">
        <v>44196</v>
      </c>
      <c r="Z271" s="16" t="s">
        <v>1649</v>
      </c>
      <c r="AA271" s="17">
        <v>11443</v>
      </c>
      <c r="AB271" s="17">
        <v>11809</v>
      </c>
      <c r="AC271" s="39">
        <v>-3.0993310187145396E-2</v>
      </c>
      <c r="AD271" s="19">
        <v>1.3</v>
      </c>
      <c r="AE271" s="19">
        <v>1.86</v>
      </c>
      <c r="AF271" s="18">
        <v>-0.30107526881720431</v>
      </c>
      <c r="AG271" s="17">
        <v>2583</v>
      </c>
      <c r="AH271" s="17">
        <v>25200</v>
      </c>
      <c r="AI271" s="19">
        <v>19.66</v>
      </c>
      <c r="AJ271" s="19">
        <v>22.31</v>
      </c>
      <c r="AK271" s="18">
        <v>-0.11878081577767811</v>
      </c>
      <c r="AL271" s="19">
        <v>11.3</v>
      </c>
      <c r="AM271" s="19">
        <v>24.2</v>
      </c>
      <c r="AN271" s="22">
        <v>3.4299999999999997E-2</v>
      </c>
      <c r="AO271" s="19">
        <v>14.52</v>
      </c>
    </row>
    <row r="272" spans="1:42" ht="17" customHeight="1" x14ac:dyDescent="0.35">
      <c r="A272" s="11">
        <v>271</v>
      </c>
      <c r="B272" s="12" t="s">
        <v>102</v>
      </c>
      <c r="C272" s="11" t="s">
        <v>40</v>
      </c>
      <c r="D272" s="11" t="s">
        <v>103</v>
      </c>
      <c r="E272" s="11" t="s">
        <v>66</v>
      </c>
      <c r="F272" s="11" t="s">
        <v>104</v>
      </c>
      <c r="G272" s="13">
        <v>11785</v>
      </c>
      <c r="H272" s="13">
        <v>10989</v>
      </c>
      <c r="I272" s="14">
        <v>43921</v>
      </c>
      <c r="J272" s="15">
        <v>2.669</v>
      </c>
      <c r="K272" s="34" t="s">
        <v>123</v>
      </c>
      <c r="L272" s="15">
        <v>12.2</v>
      </c>
      <c r="M272" s="15">
        <v>0</v>
      </c>
      <c r="N272" s="15" t="s">
        <v>1644</v>
      </c>
      <c r="P272" s="19">
        <v>16.100000000000001</v>
      </c>
      <c r="Q272" s="17">
        <v>153</v>
      </c>
      <c r="R272" s="26">
        <v>105.565</v>
      </c>
      <c r="S272" s="13">
        <v>490.5</v>
      </c>
      <c r="T272" s="43">
        <v>58.81818181818182</v>
      </c>
      <c r="U272" s="43">
        <v>5</v>
      </c>
      <c r="V272" s="43">
        <v>6</v>
      </c>
      <c r="W272" s="46">
        <v>0.45454545454545453</v>
      </c>
      <c r="X272" s="16">
        <v>44251</v>
      </c>
      <c r="Y272" s="16">
        <v>44196</v>
      </c>
      <c r="Z272" s="16" t="s">
        <v>1649</v>
      </c>
      <c r="AA272" s="17">
        <v>11691</v>
      </c>
      <c r="AB272" s="17">
        <v>10721</v>
      </c>
      <c r="AC272" s="39">
        <v>9.0476634642290832E-2</v>
      </c>
      <c r="AD272" s="19">
        <v>2.12</v>
      </c>
      <c r="AE272" s="19">
        <v>2.67</v>
      </c>
      <c r="AF272" s="18">
        <v>-0.20599250936329583</v>
      </c>
      <c r="AG272" s="17">
        <v>11952</v>
      </c>
      <c r="AH272" s="17">
        <v>549009</v>
      </c>
      <c r="AI272" s="19">
        <v>52.87</v>
      </c>
      <c r="AJ272" s="19">
        <v>46.55</v>
      </c>
      <c r="AK272" s="18">
        <v>0.13576799140708917</v>
      </c>
      <c r="AL272" s="19">
        <v>28</v>
      </c>
      <c r="AM272" s="19">
        <v>66.61</v>
      </c>
      <c r="AN272" s="22">
        <v>1.11E-2</v>
      </c>
      <c r="AO272" s="19">
        <v>30.41</v>
      </c>
    </row>
    <row r="273" spans="1:43" ht="17" customHeight="1" x14ac:dyDescent="0.35">
      <c r="A273" s="11">
        <v>272</v>
      </c>
      <c r="B273" s="12" t="s">
        <v>1428</v>
      </c>
      <c r="C273" s="11" t="s">
        <v>228</v>
      </c>
      <c r="D273" s="11" t="s">
        <v>1429</v>
      </c>
      <c r="E273" s="11" t="s">
        <v>66</v>
      </c>
      <c r="F273" s="11" t="s">
        <v>1430</v>
      </c>
      <c r="G273" s="13">
        <v>11665</v>
      </c>
      <c r="H273" s="13">
        <v>11151</v>
      </c>
      <c r="I273" s="14">
        <v>43906</v>
      </c>
      <c r="J273" s="15">
        <v>4.7</v>
      </c>
      <c r="K273" s="34" t="s">
        <v>122</v>
      </c>
      <c r="L273" s="15">
        <v>10.8</v>
      </c>
      <c r="M273" s="15">
        <v>0.39</v>
      </c>
      <c r="N273" s="15" t="s">
        <v>1644</v>
      </c>
      <c r="P273" s="19">
        <v>14</v>
      </c>
      <c r="Q273" s="17">
        <v>420</v>
      </c>
      <c r="R273" s="26">
        <v>33.39</v>
      </c>
      <c r="S273" s="13">
        <v>315</v>
      </c>
      <c r="T273" s="43"/>
      <c r="U273" s="43">
        <v>2</v>
      </c>
      <c r="V273" s="43">
        <v>6</v>
      </c>
      <c r="W273" s="46">
        <v>0.25</v>
      </c>
      <c r="X273" s="16">
        <v>44253</v>
      </c>
      <c r="Y273" s="16">
        <v>44196</v>
      </c>
      <c r="Z273" s="16" t="s">
        <v>1649</v>
      </c>
      <c r="AA273" s="17">
        <v>11575</v>
      </c>
      <c r="AB273" s="17">
        <v>11665</v>
      </c>
      <c r="AC273" s="39">
        <v>-7.715387912558937E-3</v>
      </c>
      <c r="AD273" s="19">
        <v>4.3</v>
      </c>
      <c r="AE273" s="19">
        <v>3.78</v>
      </c>
      <c r="AF273" s="18">
        <v>0.13756613756613759</v>
      </c>
      <c r="AG273" s="17">
        <v>4593</v>
      </c>
      <c r="AH273" s="17">
        <v>16670</v>
      </c>
      <c r="AI273" s="19">
        <v>100.2</v>
      </c>
      <c r="AJ273" s="19">
        <v>72.540000000000006</v>
      </c>
      <c r="AK273" s="18">
        <v>0.38130686517783285</v>
      </c>
      <c r="AL273" s="19">
        <v>42.97</v>
      </c>
      <c r="AM273" s="19">
        <v>101.95</v>
      </c>
      <c r="AN273" s="22">
        <v>8.3000000000000001E-3</v>
      </c>
      <c r="AO273" s="19">
        <v>22.39</v>
      </c>
    </row>
    <row r="274" spans="1:43" ht="17" customHeight="1" x14ac:dyDescent="0.35">
      <c r="A274" s="11">
        <v>273</v>
      </c>
      <c r="B274" s="12" t="s">
        <v>195</v>
      </c>
      <c r="C274" s="11" t="s">
        <v>196</v>
      </c>
      <c r="D274" s="11" t="s">
        <v>197</v>
      </c>
      <c r="E274" s="11" t="s">
        <v>66</v>
      </c>
      <c r="F274" s="11" t="s">
        <v>198</v>
      </c>
      <c r="G274" s="13">
        <v>11618</v>
      </c>
      <c r="H274" s="13">
        <v>10466</v>
      </c>
      <c r="I274" s="14">
        <v>43902</v>
      </c>
      <c r="J274" s="15">
        <v>3.32</v>
      </c>
      <c r="K274" s="34" t="s">
        <v>123</v>
      </c>
      <c r="L274" s="15">
        <v>11</v>
      </c>
      <c r="M274" s="15">
        <v>1</v>
      </c>
      <c r="N274" s="15" t="s">
        <v>1644</v>
      </c>
      <c r="P274" s="19">
        <v>10.6</v>
      </c>
      <c r="Q274" s="17">
        <v>86</v>
      </c>
      <c r="R274" s="26">
        <v>123.30500000000001</v>
      </c>
      <c r="S274" s="13">
        <v>395.07100000000003</v>
      </c>
      <c r="T274" s="43">
        <v>57.615384615384613</v>
      </c>
      <c r="U274" s="43">
        <v>5</v>
      </c>
      <c r="V274" s="43">
        <v>8</v>
      </c>
      <c r="W274" s="46">
        <v>0.38461538461538464</v>
      </c>
      <c r="AA274" s="17">
        <v>12592.5</v>
      </c>
      <c r="AB274" s="17">
        <v>11650</v>
      </c>
      <c r="AC274" s="39">
        <v>8.0901287553648074E-2</v>
      </c>
      <c r="AD274" s="19">
        <v>2.88</v>
      </c>
      <c r="AE274" s="19">
        <v>4.34</v>
      </c>
      <c r="AF274" s="18">
        <v>-0.33640552995391704</v>
      </c>
      <c r="AG274" s="17">
        <v>0</v>
      </c>
      <c r="AH274" s="17">
        <v>182165</v>
      </c>
      <c r="AI274" s="19">
        <v>35.08</v>
      </c>
      <c r="AJ274" s="19">
        <v>29.43</v>
      </c>
      <c r="AK274" s="18">
        <v>0.19198097179748552</v>
      </c>
      <c r="AL274" s="19">
        <v>10.220000000000001</v>
      </c>
      <c r="AM274" s="19">
        <v>45.21</v>
      </c>
      <c r="AN274" s="22">
        <v>1.7299999999999999E-2</v>
      </c>
      <c r="AO274" s="19">
        <v>15.24</v>
      </c>
    </row>
    <row r="275" spans="1:43" ht="17" customHeight="1" x14ac:dyDescent="0.35">
      <c r="A275" s="11">
        <v>274</v>
      </c>
      <c r="B275" s="12" t="s">
        <v>296</v>
      </c>
      <c r="C275" s="11" t="s">
        <v>297</v>
      </c>
      <c r="D275" s="11" t="s">
        <v>298</v>
      </c>
      <c r="E275" s="11" t="s">
        <v>66</v>
      </c>
      <c r="F275" s="11" t="s">
        <v>299</v>
      </c>
      <c r="G275" s="13">
        <v>11554.8</v>
      </c>
      <c r="H275" s="13">
        <v>11333.4</v>
      </c>
      <c r="I275" s="14">
        <v>43922</v>
      </c>
      <c r="J275" s="15">
        <v>8.82</v>
      </c>
      <c r="K275" s="34" t="s">
        <v>122</v>
      </c>
      <c r="L275" s="15">
        <v>5.8</v>
      </c>
      <c r="M275" s="15">
        <v>1.02</v>
      </c>
      <c r="N275" s="15" t="s">
        <v>1644</v>
      </c>
      <c r="P275" s="19">
        <v>4.5999999999999996</v>
      </c>
      <c r="Q275" s="17">
        <v>314</v>
      </c>
      <c r="R275" s="26">
        <v>41.83</v>
      </c>
      <c r="S275" s="13">
        <v>327.37</v>
      </c>
      <c r="T275" s="43">
        <v>58.3</v>
      </c>
      <c r="U275" s="43">
        <v>3</v>
      </c>
      <c r="V275" s="43">
        <v>8</v>
      </c>
      <c r="W275" s="46">
        <v>0.27272727272727271</v>
      </c>
      <c r="X275" s="16">
        <v>44252</v>
      </c>
      <c r="Y275" s="16">
        <v>44196</v>
      </c>
      <c r="Z275" s="16" t="s">
        <v>1649</v>
      </c>
      <c r="AA275" s="17">
        <v>13979</v>
      </c>
      <c r="AB275" s="17">
        <v>11555</v>
      </c>
      <c r="AC275" s="39">
        <v>0.20977931631328428</v>
      </c>
      <c r="AD275" s="19">
        <v>15.88</v>
      </c>
      <c r="AE275" s="19">
        <v>8.35</v>
      </c>
      <c r="AF275" s="18">
        <v>0.90179640718562892</v>
      </c>
      <c r="AG275" s="17">
        <v>7751.5</v>
      </c>
      <c r="AH275" s="17">
        <v>20071.7</v>
      </c>
      <c r="AI275" s="19">
        <v>203.55</v>
      </c>
      <c r="AJ275" s="19">
        <v>169.17</v>
      </c>
      <c r="AK275" s="18">
        <v>0.20322752261039206</v>
      </c>
      <c r="AL275" s="19">
        <v>98.02</v>
      </c>
      <c r="AM275" s="19">
        <v>252.45</v>
      </c>
      <c r="AO275" s="19">
        <v>15.15</v>
      </c>
      <c r="AP275" s="41"/>
    </row>
    <row r="276" spans="1:43" ht="17" customHeight="1" x14ac:dyDescent="0.35">
      <c r="A276" s="11">
        <v>275</v>
      </c>
      <c r="B276" s="12" t="s">
        <v>391</v>
      </c>
      <c r="C276" s="11" t="s">
        <v>163</v>
      </c>
      <c r="D276" s="11" t="s">
        <v>392</v>
      </c>
      <c r="E276" s="11" t="s">
        <v>66</v>
      </c>
      <c r="F276" s="11" t="s">
        <v>393</v>
      </c>
      <c r="G276" s="13">
        <v>11548</v>
      </c>
      <c r="H276" s="13">
        <v>10787.8</v>
      </c>
      <c r="I276" s="14">
        <v>43944</v>
      </c>
      <c r="J276" s="15">
        <v>2.94</v>
      </c>
      <c r="K276" s="34" t="s">
        <v>121</v>
      </c>
      <c r="L276" s="15">
        <v>11.5</v>
      </c>
      <c r="M276" s="15">
        <v>0.9</v>
      </c>
      <c r="N276" s="15" t="s">
        <v>1644</v>
      </c>
      <c r="P276" s="19">
        <v>14.5</v>
      </c>
      <c r="Q276" s="17">
        <v>190</v>
      </c>
      <c r="R276" s="26">
        <v>76.5</v>
      </c>
      <c r="S276" s="13">
        <v>379.2</v>
      </c>
      <c r="W276" s="46" t="e">
        <v>#DIV/0!</v>
      </c>
      <c r="X276" s="16">
        <v>44256</v>
      </c>
      <c r="Y276" s="16">
        <v>44196</v>
      </c>
      <c r="Z276" s="16" t="s">
        <v>1649</v>
      </c>
      <c r="AA276" s="17">
        <v>1861</v>
      </c>
      <c r="AB276" s="17">
        <v>11547</v>
      </c>
      <c r="AC276" s="39">
        <v>-0.83883259721139691</v>
      </c>
      <c r="AD276" s="19">
        <v>-8.1199999999999992</v>
      </c>
      <c r="AE276" s="19">
        <v>-0.02</v>
      </c>
      <c r="AF276" s="18">
        <v>405</v>
      </c>
      <c r="AG276" s="17">
        <v>2129</v>
      </c>
      <c r="AH276" s="17">
        <v>10589</v>
      </c>
      <c r="AI276" s="19">
        <v>73.48</v>
      </c>
      <c r="AJ276" s="19">
        <v>71.47</v>
      </c>
      <c r="AK276" s="18">
        <v>2.8123688260808802E-2</v>
      </c>
      <c r="AL276" s="19">
        <v>21.7</v>
      </c>
      <c r="AM276" s="19">
        <v>94.63</v>
      </c>
      <c r="AP276" s="37" t="s">
        <v>394</v>
      </c>
    </row>
    <row r="277" spans="1:43" ht="17" customHeight="1" x14ac:dyDescent="0.35">
      <c r="A277" s="11">
        <v>276</v>
      </c>
      <c r="B277" s="12" t="s">
        <v>478</v>
      </c>
      <c r="C277" s="11" t="s">
        <v>25</v>
      </c>
      <c r="D277" s="11" t="s">
        <v>479</v>
      </c>
      <c r="E277" s="11" t="s">
        <v>66</v>
      </c>
      <c r="F277" s="11" t="s">
        <v>480</v>
      </c>
      <c r="G277" s="13">
        <v>11529</v>
      </c>
      <c r="H277" s="13">
        <v>11537</v>
      </c>
      <c r="I277" s="14">
        <v>43929</v>
      </c>
      <c r="J277" s="15">
        <v>3.1</v>
      </c>
      <c r="K277" s="34" t="s">
        <v>123</v>
      </c>
      <c r="L277" s="15">
        <v>5.9</v>
      </c>
      <c r="M277" s="15">
        <v>0.36799999999999999</v>
      </c>
      <c r="N277" s="15" t="s">
        <v>1644</v>
      </c>
      <c r="P277" s="19">
        <v>16.899999999999999</v>
      </c>
      <c r="Q277" s="17">
        <v>150</v>
      </c>
      <c r="R277" s="26">
        <v>113.02200000000001</v>
      </c>
      <c r="S277" s="13">
        <v>312</v>
      </c>
      <c r="W277" s="46" t="e">
        <v>#DIV/0!</v>
      </c>
      <c r="X277" s="16">
        <v>44244</v>
      </c>
      <c r="Y277" s="16">
        <v>44196</v>
      </c>
      <c r="Z277" s="16" t="s">
        <v>1649</v>
      </c>
      <c r="AA277" s="17">
        <v>11526</v>
      </c>
      <c r="AB277" s="17">
        <v>11529</v>
      </c>
      <c r="AC277" s="39">
        <v>-2.6021337496747333E-4</v>
      </c>
      <c r="AD277" s="19">
        <v>2.79</v>
      </c>
      <c r="AE277" s="19">
        <v>2.64</v>
      </c>
      <c r="AF277" s="18">
        <v>5.6818181818181782E-2</v>
      </c>
      <c r="AG277" s="17">
        <v>0</v>
      </c>
      <c r="AH277" s="17">
        <v>53957</v>
      </c>
      <c r="AI277" s="19">
        <v>66.67</v>
      </c>
      <c r="AJ277" s="19">
        <v>61.86</v>
      </c>
      <c r="AK277" s="18">
        <v>7.7756223731005533E-2</v>
      </c>
      <c r="AL277" s="19">
        <v>46.58</v>
      </c>
      <c r="AM277" s="19">
        <v>76.44</v>
      </c>
      <c r="AN277" s="22">
        <v>2.98E-2</v>
      </c>
      <c r="AO277" s="19">
        <v>22.21</v>
      </c>
    </row>
    <row r="278" spans="1:43" ht="17" customHeight="1" x14ac:dyDescent="0.35">
      <c r="A278" s="11">
        <v>277</v>
      </c>
      <c r="B278" s="12" t="s">
        <v>1516</v>
      </c>
      <c r="C278" s="11" t="s">
        <v>1328</v>
      </c>
      <c r="D278" s="11" t="s">
        <v>1517</v>
      </c>
      <c r="E278" s="11" t="s">
        <v>66</v>
      </c>
      <c r="F278" s="11" t="s">
        <v>1518</v>
      </c>
      <c r="G278" s="13">
        <v>11503</v>
      </c>
      <c r="H278" s="13">
        <v>11290</v>
      </c>
      <c r="I278" s="14">
        <v>43910</v>
      </c>
      <c r="J278" s="15">
        <v>4.54</v>
      </c>
      <c r="K278" s="15" t="s">
        <v>122</v>
      </c>
      <c r="L278" s="15">
        <v>9.9</v>
      </c>
      <c r="M278" s="15">
        <v>0.32600000000000001</v>
      </c>
      <c r="N278" s="15" t="s">
        <v>1644</v>
      </c>
      <c r="P278" s="19">
        <v>14.28</v>
      </c>
      <c r="Q278" s="17">
        <v>291</v>
      </c>
      <c r="R278" s="26">
        <v>49.121000000000002</v>
      </c>
      <c r="S278" s="13">
        <v>357.49599999999998</v>
      </c>
      <c r="T278" s="43">
        <v>67.545454545454547</v>
      </c>
      <c r="U278" s="43">
        <v>5</v>
      </c>
      <c r="V278" s="43">
        <v>6</v>
      </c>
      <c r="W278" s="46">
        <v>0.45454545454545453</v>
      </c>
      <c r="X278" s="16">
        <v>44239</v>
      </c>
      <c r="Y278" s="16">
        <v>44196</v>
      </c>
      <c r="Z278" s="16" t="s">
        <v>1649</v>
      </c>
      <c r="AA278" s="17">
        <v>11303</v>
      </c>
      <c r="AB278" s="17">
        <v>11503</v>
      </c>
      <c r="AC278" s="39">
        <v>-1.738676866904286E-2</v>
      </c>
      <c r="AD278" s="19">
        <v>0.54</v>
      </c>
      <c r="AE278" s="19">
        <v>1.07</v>
      </c>
      <c r="AF278" s="18">
        <v>-0.49532710280373832</v>
      </c>
      <c r="AG278" s="17">
        <v>2460</v>
      </c>
      <c r="AH278" s="17">
        <v>30775</v>
      </c>
      <c r="AI278" s="19">
        <v>35.78</v>
      </c>
      <c r="AJ278" s="19">
        <v>28.04</v>
      </c>
      <c r="AK278" s="18">
        <v>0.27603423680456501</v>
      </c>
      <c r="AL278" s="19">
        <v>17.440000000000001</v>
      </c>
      <c r="AM278" s="19">
        <v>39.78</v>
      </c>
      <c r="AN278" s="22">
        <v>2.5499999999999998E-2</v>
      </c>
      <c r="AO278" s="19">
        <v>71.430000000000007</v>
      </c>
      <c r="AP278" s="1"/>
    </row>
    <row r="279" spans="1:43" ht="17" customHeight="1" x14ac:dyDescent="0.35">
      <c r="A279" s="11">
        <v>278</v>
      </c>
      <c r="B279" s="12" t="s">
        <v>569</v>
      </c>
      <c r="C279" s="11" t="s">
        <v>35</v>
      </c>
      <c r="D279" s="11" t="s">
        <v>570</v>
      </c>
      <c r="E279" s="11" t="s">
        <v>66</v>
      </c>
      <c r="F279" s="11" t="s">
        <v>571</v>
      </c>
      <c r="G279" s="13">
        <v>11486</v>
      </c>
      <c r="H279" s="13">
        <v>11221</v>
      </c>
      <c r="I279" s="14">
        <v>43909</v>
      </c>
      <c r="J279" s="15">
        <v>2.9</v>
      </c>
      <c r="K279" s="34" t="s">
        <v>121</v>
      </c>
      <c r="L279" s="15">
        <v>5.7</v>
      </c>
      <c r="M279" s="15">
        <v>0.372</v>
      </c>
      <c r="N279" s="15" t="s">
        <v>1644</v>
      </c>
      <c r="P279" s="19">
        <v>7.7</v>
      </c>
      <c r="Q279" s="17">
        <v>116</v>
      </c>
      <c r="R279" s="26">
        <v>66</v>
      </c>
      <c r="S279" s="13">
        <v>282</v>
      </c>
      <c r="T279" s="43"/>
      <c r="U279" s="43"/>
      <c r="V279" s="43"/>
      <c r="W279" s="46" t="e">
        <v>#DIV/0!</v>
      </c>
      <c r="X279" s="16">
        <v>44251</v>
      </c>
      <c r="Y279" s="16">
        <v>44196</v>
      </c>
      <c r="Z279" s="16" t="s">
        <v>1649</v>
      </c>
      <c r="AA279" s="17">
        <v>11797</v>
      </c>
      <c r="AB279" s="17">
        <v>11486</v>
      </c>
      <c r="AC279" s="39">
        <v>2.707644088455511E-2</v>
      </c>
      <c r="AD279" s="19">
        <v>12.82</v>
      </c>
      <c r="AE279" s="19">
        <v>15.32</v>
      </c>
      <c r="AF279" s="18">
        <v>-0.16318537859007834</v>
      </c>
      <c r="AG279" s="17">
        <v>391</v>
      </c>
      <c r="AH279" s="17">
        <v>6295</v>
      </c>
      <c r="AI279" s="19">
        <v>406.66</v>
      </c>
      <c r="AJ279" s="19">
        <v>331.03</v>
      </c>
      <c r="AK279" s="18">
        <v>0.22846871884723458</v>
      </c>
      <c r="AL279" s="19">
        <v>200.61</v>
      </c>
      <c r="AM279" s="19">
        <v>427.9</v>
      </c>
      <c r="AN279" s="22">
        <v>1.5299999999999999E-2</v>
      </c>
      <c r="AO279" s="19">
        <v>31.08</v>
      </c>
    </row>
    <row r="280" spans="1:43" ht="17" customHeight="1" x14ac:dyDescent="0.35">
      <c r="A280" s="11">
        <v>279</v>
      </c>
      <c r="B280" s="12" t="s">
        <v>655</v>
      </c>
      <c r="C280" s="11" t="s">
        <v>228</v>
      </c>
      <c r="D280" s="11" t="s">
        <v>656</v>
      </c>
      <c r="E280" s="11" t="s">
        <v>66</v>
      </c>
      <c r="F280" s="11" t="s">
        <v>657</v>
      </c>
      <c r="G280" s="13">
        <v>11474</v>
      </c>
      <c r="H280" s="13">
        <v>11635</v>
      </c>
      <c r="I280" s="14">
        <v>43906</v>
      </c>
      <c r="J280" s="15">
        <v>3.5</v>
      </c>
      <c r="K280" s="34" t="s">
        <v>122</v>
      </c>
      <c r="L280" s="15">
        <v>11.9</v>
      </c>
      <c r="M280" s="15">
        <v>1.7</v>
      </c>
      <c r="N280" s="15" t="s">
        <v>1644</v>
      </c>
      <c r="P280" s="19">
        <v>11.9</v>
      </c>
      <c r="Q280" s="17">
        <v>126</v>
      </c>
      <c r="R280" s="26">
        <v>93.903000000000006</v>
      </c>
      <c r="S280" s="13">
        <v>291.72300000000001</v>
      </c>
      <c r="T280" s="43">
        <v>62</v>
      </c>
      <c r="U280" s="43">
        <v>2</v>
      </c>
      <c r="V280" s="43">
        <v>8</v>
      </c>
      <c r="W280" s="46">
        <v>0.2</v>
      </c>
      <c r="X280" s="16">
        <v>44244</v>
      </c>
      <c r="Y280" s="16">
        <v>44196</v>
      </c>
      <c r="Z280" s="16" t="s">
        <v>1649</v>
      </c>
      <c r="AA280" s="17">
        <v>11781</v>
      </c>
      <c r="AB280" s="17">
        <v>11474</v>
      </c>
      <c r="AC280" s="39">
        <v>2.6756144326302946E-2</v>
      </c>
      <c r="AD280" s="19">
        <v>1.76</v>
      </c>
      <c r="AE280" s="19">
        <v>1.66</v>
      </c>
      <c r="AF280" s="18">
        <v>6.0240963855421742E-2</v>
      </c>
      <c r="AG280" s="17">
        <v>4484</v>
      </c>
      <c r="AH280" s="17">
        <v>18252</v>
      </c>
      <c r="AI280" s="19">
        <v>93.02</v>
      </c>
      <c r="AJ280" s="19">
        <v>64.069999999999993</v>
      </c>
      <c r="AK280" s="18">
        <v>0.45184953956609969</v>
      </c>
      <c r="AL280" s="19">
        <v>51.26</v>
      </c>
      <c r="AM280" s="19">
        <v>102.76</v>
      </c>
      <c r="AN280" s="22">
        <v>7.3000000000000001E-3</v>
      </c>
      <c r="AO280" s="19">
        <v>46.93</v>
      </c>
    </row>
    <row r="281" spans="1:43" ht="17" customHeight="1" x14ac:dyDescent="0.35">
      <c r="A281" s="11">
        <v>280</v>
      </c>
      <c r="B281" s="12" t="s">
        <v>745</v>
      </c>
      <c r="C281" s="11" t="s">
        <v>163</v>
      </c>
      <c r="D281" s="11" t="s">
        <v>746</v>
      </c>
      <c r="E281" s="11" t="s">
        <v>66</v>
      </c>
      <c r="F281" s="11" t="s">
        <v>747</v>
      </c>
      <c r="G281" s="13">
        <v>11389</v>
      </c>
      <c r="I281" s="14">
        <v>44097</v>
      </c>
      <c r="J281" s="15">
        <v>6.93</v>
      </c>
      <c r="K281" s="34" t="s">
        <v>121</v>
      </c>
      <c r="L281" s="15">
        <v>10.5</v>
      </c>
      <c r="M281" s="15">
        <v>0.52</v>
      </c>
      <c r="N281" s="15" t="s">
        <v>1644</v>
      </c>
      <c r="P281" s="19">
        <v>29.1</v>
      </c>
      <c r="Q281" s="17">
        <v>359</v>
      </c>
      <c r="R281" s="26">
        <v>81.3</v>
      </c>
      <c r="S281" s="13">
        <v>349.98</v>
      </c>
      <c r="T281" s="43">
        <v>60.2</v>
      </c>
      <c r="U281" s="43">
        <v>5</v>
      </c>
      <c r="V281" s="43">
        <v>7</v>
      </c>
      <c r="W281" s="46">
        <v>0.41666666666666669</v>
      </c>
      <c r="X281" s="16">
        <v>44053</v>
      </c>
      <c r="Y281" s="16">
        <v>44012</v>
      </c>
      <c r="AA281" s="17">
        <v>12303</v>
      </c>
      <c r="AB281" s="17">
        <v>11389</v>
      </c>
      <c r="AC281" s="39">
        <v>8.0252875581701646E-2</v>
      </c>
      <c r="AD281" s="19">
        <v>1.62</v>
      </c>
      <c r="AE281" s="19">
        <v>2.57</v>
      </c>
      <c r="AF281" s="18">
        <v>-0.36964980544747073</v>
      </c>
      <c r="AG281" s="17">
        <v>3409</v>
      </c>
      <c r="AH281" s="17">
        <v>21750</v>
      </c>
      <c r="AI281" s="19">
        <v>29.12</v>
      </c>
      <c r="AJ281" s="19">
        <v>36.5</v>
      </c>
      <c r="AK281" s="18">
        <v>-0.20219178082191777</v>
      </c>
      <c r="AL281" s="19">
        <v>19.809999999999999</v>
      </c>
      <c r="AM281" s="19">
        <v>42.62</v>
      </c>
      <c r="AN281" s="22">
        <v>1.18E-2</v>
      </c>
      <c r="AO281" s="19">
        <v>16.75</v>
      </c>
    </row>
    <row r="282" spans="1:43" ht="17.25" customHeight="1" x14ac:dyDescent="0.35">
      <c r="A282" s="11">
        <v>281</v>
      </c>
      <c r="B282" s="12" t="s">
        <v>836</v>
      </c>
      <c r="C282" s="11" t="s">
        <v>797</v>
      </c>
      <c r="D282" s="11" t="s">
        <v>837</v>
      </c>
      <c r="E282" s="11" t="s">
        <v>66</v>
      </c>
      <c r="F282" s="11" t="s">
        <v>838</v>
      </c>
      <c r="G282" s="13">
        <v>11378.3</v>
      </c>
      <c r="H282" s="13">
        <v>10772.3</v>
      </c>
      <c r="I282" s="14">
        <v>43930</v>
      </c>
      <c r="J282" s="15">
        <v>3.2</v>
      </c>
      <c r="K282" s="34" t="s">
        <v>122</v>
      </c>
      <c r="L282" s="15">
        <v>3.7</v>
      </c>
      <c r="M282" s="15">
        <v>0.26</v>
      </c>
      <c r="N282" s="15" t="s">
        <v>1644</v>
      </c>
      <c r="P282" s="19">
        <v>24.5</v>
      </c>
      <c r="Q282" s="17">
        <v>629</v>
      </c>
      <c r="R282" s="26">
        <v>39</v>
      </c>
      <c r="S282" s="13">
        <v>395</v>
      </c>
      <c r="T282" s="43">
        <v>63.18181818181818</v>
      </c>
      <c r="U282" s="43">
        <v>4</v>
      </c>
      <c r="V282" s="43">
        <v>7</v>
      </c>
      <c r="W282" s="46">
        <v>0.36363636363636365</v>
      </c>
      <c r="X282" s="16">
        <v>44252</v>
      </c>
      <c r="Y282" s="16">
        <v>44196</v>
      </c>
      <c r="Z282" s="16" t="s">
        <v>1649</v>
      </c>
      <c r="AA282" s="17">
        <v>11559</v>
      </c>
      <c r="AB282" s="17">
        <v>11378</v>
      </c>
      <c r="AC282" s="39">
        <v>1.5907892423976094E-2</v>
      </c>
      <c r="AD282" s="19">
        <v>10.99</v>
      </c>
      <c r="AE282" s="19">
        <v>9.1300000000000008</v>
      </c>
      <c r="AF282" s="18">
        <v>0.20372398685651691</v>
      </c>
      <c r="AG282" s="17">
        <v>3883</v>
      </c>
      <c r="AH282" s="17">
        <v>13477</v>
      </c>
      <c r="AI282" s="19">
        <v>137.5</v>
      </c>
      <c r="AJ282" s="19">
        <v>143.24</v>
      </c>
      <c r="AK282" s="18">
        <v>-4.0072605417481214E-2</v>
      </c>
      <c r="AL282" s="19">
        <v>65.2</v>
      </c>
      <c r="AM282" s="19">
        <v>143.83000000000001</v>
      </c>
      <c r="AN282" s="22">
        <v>6.1000000000000004E-3</v>
      </c>
      <c r="AO282" s="19">
        <v>12.25</v>
      </c>
      <c r="AQ282" s="11"/>
    </row>
    <row r="283" spans="1:43" ht="17.25" customHeight="1" x14ac:dyDescent="0.35">
      <c r="A283" s="11">
        <v>282</v>
      </c>
      <c r="B283" s="12" t="s">
        <v>927</v>
      </c>
      <c r="C283" s="11" t="s">
        <v>222</v>
      </c>
      <c r="D283" s="11" t="s">
        <v>928</v>
      </c>
      <c r="E283" s="11" t="s">
        <v>66</v>
      </c>
      <c r="F283" s="11" t="s">
        <v>929</v>
      </c>
      <c r="G283" s="13">
        <v>11362</v>
      </c>
      <c r="H283" s="13">
        <v>11127</v>
      </c>
      <c r="I283" s="14">
        <v>43907</v>
      </c>
      <c r="J283" s="15">
        <v>4.2</v>
      </c>
      <c r="K283" s="34" t="s">
        <v>122</v>
      </c>
      <c r="L283" s="15">
        <v>10.44</v>
      </c>
      <c r="M283" s="15">
        <v>0.41</v>
      </c>
      <c r="N283" s="15" t="s">
        <v>1644</v>
      </c>
      <c r="P283" s="19">
        <v>13.91</v>
      </c>
      <c r="Q283" s="17">
        <v>323</v>
      </c>
      <c r="R283" s="26">
        <v>43</v>
      </c>
      <c r="S283" s="13">
        <v>386</v>
      </c>
      <c r="T283" s="17">
        <v>68.25</v>
      </c>
      <c r="U283" s="17">
        <v>4</v>
      </c>
      <c r="V283" s="17">
        <v>8</v>
      </c>
      <c r="W283" s="46">
        <v>0.33333333333333331</v>
      </c>
      <c r="X283" s="16">
        <v>44238</v>
      </c>
      <c r="Y283" s="16">
        <v>44196</v>
      </c>
      <c r="Z283" s="16" t="s">
        <v>1649</v>
      </c>
      <c r="AA283" s="17">
        <v>11673</v>
      </c>
      <c r="AB283" s="17">
        <v>11362</v>
      </c>
      <c r="AC283" s="39">
        <v>2.737194155958458E-2</v>
      </c>
      <c r="AD283" s="19">
        <v>2.13</v>
      </c>
      <c r="AE283" s="19">
        <v>1.93</v>
      </c>
      <c r="AF283" s="18">
        <v>0.10362694300518133</v>
      </c>
      <c r="AG283" s="17">
        <v>3217</v>
      </c>
      <c r="AH283" s="17">
        <v>20019</v>
      </c>
      <c r="AI283" s="19">
        <v>79.989999999999995</v>
      </c>
      <c r="AJ283" s="19">
        <v>82.42</v>
      </c>
      <c r="AK283" s="18">
        <v>-2.9483135161368683E-2</v>
      </c>
      <c r="AL283" s="19">
        <v>69.099999999999994</v>
      </c>
      <c r="AM283" s="19">
        <v>95.19</v>
      </c>
      <c r="AN283" s="22">
        <v>1.26E-2</v>
      </c>
      <c r="AO283" s="19">
        <v>36.840000000000003</v>
      </c>
      <c r="AQ283" s="11"/>
    </row>
    <row r="284" spans="1:43" ht="17.25" customHeight="1" x14ac:dyDescent="0.35">
      <c r="A284" s="11">
        <v>283</v>
      </c>
      <c r="B284" s="12" t="s">
        <v>1012</v>
      </c>
      <c r="C284" s="11" t="s">
        <v>364</v>
      </c>
      <c r="D284" s="11" t="s">
        <v>1013</v>
      </c>
      <c r="E284" s="11" t="s">
        <v>66</v>
      </c>
      <c r="F284" s="11" t="s">
        <v>1014</v>
      </c>
      <c r="G284" s="13">
        <v>11296</v>
      </c>
      <c r="H284" s="13">
        <v>11458</v>
      </c>
      <c r="I284" s="14">
        <v>43917</v>
      </c>
      <c r="J284" s="15">
        <v>1.5840000000000001</v>
      </c>
      <c r="K284" s="34" t="s">
        <v>124</v>
      </c>
      <c r="L284" s="15">
        <v>3.4</v>
      </c>
      <c r="M284" s="15">
        <v>3.9E-2</v>
      </c>
      <c r="N284" s="15" t="s">
        <v>1644</v>
      </c>
      <c r="P284" s="19">
        <v>16.600000000000001</v>
      </c>
      <c r="Q284" s="17">
        <v>154</v>
      </c>
      <c r="R284" s="26">
        <v>108.348</v>
      </c>
      <c r="S284" s="13">
        <v>328.6</v>
      </c>
      <c r="T284" s="17">
        <v>61</v>
      </c>
      <c r="U284" s="17">
        <v>3</v>
      </c>
      <c r="V284" s="17">
        <v>8</v>
      </c>
      <c r="W284" s="46">
        <v>0.27272727272727271</v>
      </c>
      <c r="X284" s="16">
        <v>44231</v>
      </c>
      <c r="Y284" s="16">
        <v>44196</v>
      </c>
      <c r="Z284" s="16" t="s">
        <v>1649</v>
      </c>
      <c r="AA284" s="17">
        <v>9789</v>
      </c>
      <c r="AB284" s="17">
        <v>11296</v>
      </c>
      <c r="AC284" s="39">
        <v>-0.1334100566572238</v>
      </c>
      <c r="AD284" s="19">
        <v>7.84</v>
      </c>
      <c r="AE284" s="19">
        <v>10.25</v>
      </c>
      <c r="AF284" s="18">
        <v>-0.23512195121951221</v>
      </c>
      <c r="AG284" s="17">
        <v>0</v>
      </c>
      <c r="AH284" s="17">
        <v>37962</v>
      </c>
      <c r="AI284" s="19">
        <v>236.65</v>
      </c>
      <c r="AJ284" s="19">
        <v>189.68</v>
      </c>
      <c r="AK284" s="18">
        <v>0.2476275832981864</v>
      </c>
      <c r="AL284" s="19">
        <v>112.62</v>
      </c>
      <c r="AM284" s="19">
        <v>264.86</v>
      </c>
      <c r="AN284" s="22">
        <v>1.55E-2</v>
      </c>
      <c r="AO284" s="19">
        <v>33.08</v>
      </c>
      <c r="AQ284" s="11"/>
    </row>
    <row r="285" spans="1:43" ht="17.25" customHeight="1" x14ac:dyDescent="0.35">
      <c r="A285" s="11">
        <v>284</v>
      </c>
      <c r="B285" s="12" t="s">
        <v>1098</v>
      </c>
      <c r="C285" s="11" t="s">
        <v>529</v>
      </c>
      <c r="D285" s="11" t="s">
        <v>1099</v>
      </c>
      <c r="E285" s="11" t="s">
        <v>66</v>
      </c>
      <c r="F285" s="11" t="s">
        <v>1100</v>
      </c>
      <c r="G285" s="13">
        <v>11251</v>
      </c>
      <c r="H285" s="13">
        <v>10250</v>
      </c>
      <c r="I285" s="14">
        <v>43836</v>
      </c>
      <c r="J285" s="15">
        <v>4.9633339999999997</v>
      </c>
      <c r="K285" s="34" t="s">
        <v>124</v>
      </c>
      <c r="L285" s="15">
        <v>10.9</v>
      </c>
      <c r="M285" s="15">
        <v>0.1</v>
      </c>
      <c r="N285" s="15" t="s">
        <v>1644</v>
      </c>
      <c r="P285" s="19">
        <v>9.6999999999999993</v>
      </c>
      <c r="Q285" s="17">
        <v>265</v>
      </c>
      <c r="S285" s="13">
        <v>215</v>
      </c>
      <c r="T285" s="17">
        <v>61</v>
      </c>
      <c r="U285" s="17">
        <v>5</v>
      </c>
      <c r="V285" s="17">
        <v>8</v>
      </c>
      <c r="W285" s="46">
        <v>0.38461538461538464</v>
      </c>
      <c r="X285" s="16">
        <v>44182</v>
      </c>
      <c r="Y285" s="16">
        <v>44135</v>
      </c>
      <c r="AA285" s="17">
        <v>7503</v>
      </c>
      <c r="AB285" s="17">
        <v>11251</v>
      </c>
      <c r="AC285" s="39">
        <v>-0.3331259443605013</v>
      </c>
      <c r="AD285" s="19">
        <v>-3.48</v>
      </c>
      <c r="AE285" s="19">
        <v>2.2200000000000002</v>
      </c>
      <c r="AF285" s="18">
        <v>-2.5675675675675675</v>
      </c>
      <c r="AG285" s="17">
        <v>38</v>
      </c>
      <c r="AH285" s="17">
        <v>6637</v>
      </c>
      <c r="AI285" s="19">
        <v>43.96</v>
      </c>
      <c r="AJ285" s="19">
        <v>28.94</v>
      </c>
      <c r="AK285" s="18">
        <v>0.51900483759502414</v>
      </c>
      <c r="AL285" s="19">
        <v>15.01</v>
      </c>
      <c r="AM285" s="19">
        <v>45.25</v>
      </c>
      <c r="AQ285" s="11"/>
    </row>
    <row r="286" spans="1:43" ht="17.25" customHeight="1" x14ac:dyDescent="0.35">
      <c r="A286" s="11">
        <v>285</v>
      </c>
      <c r="B286" s="12" t="s">
        <v>1576</v>
      </c>
      <c r="C286" s="11" t="s">
        <v>144</v>
      </c>
      <c r="D286" s="11" t="s">
        <v>1577</v>
      </c>
      <c r="E286" s="11" t="s">
        <v>66</v>
      </c>
      <c r="F286" s="11" t="s">
        <v>1578</v>
      </c>
      <c r="G286" s="13">
        <v>11171.3</v>
      </c>
      <c r="H286" s="13">
        <v>9030</v>
      </c>
      <c r="I286" s="14">
        <v>44260</v>
      </c>
      <c r="J286" s="15">
        <v>9.84</v>
      </c>
      <c r="K286" s="15" t="s">
        <v>124</v>
      </c>
      <c r="L286" s="15">
        <v>7.38</v>
      </c>
      <c r="M286" s="15">
        <v>0.7</v>
      </c>
      <c r="N286" s="15" t="s">
        <v>1644</v>
      </c>
      <c r="P286" s="19">
        <v>45.89</v>
      </c>
      <c r="Q286" s="17">
        <v>298</v>
      </c>
      <c r="R286" s="26">
        <v>153.91999999999999</v>
      </c>
      <c r="S286" s="13">
        <v>417.28</v>
      </c>
      <c r="W286" s="46" t="e">
        <v>#DIV/0!</v>
      </c>
      <c r="X286" s="16">
        <v>44211</v>
      </c>
      <c r="Y286" s="16">
        <v>44162</v>
      </c>
      <c r="AA286" s="17">
        <v>12868</v>
      </c>
      <c r="AB286" s="17">
        <v>11171</v>
      </c>
      <c r="AC286" s="39">
        <v>0.151911198639334</v>
      </c>
      <c r="AD286" s="19">
        <v>10.83</v>
      </c>
      <c r="AE286" s="19">
        <v>6</v>
      </c>
      <c r="AF286" s="18">
        <v>0.80500000000000005</v>
      </c>
      <c r="AG286" s="17">
        <v>10742</v>
      </c>
      <c r="AH286" s="17">
        <v>24284</v>
      </c>
      <c r="AI286" s="19">
        <v>500.12</v>
      </c>
      <c r="AJ286" s="19">
        <v>329.81</v>
      </c>
      <c r="AK286" s="18">
        <v>0.51638822352263425</v>
      </c>
      <c r="AL286" s="19">
        <v>255.13</v>
      </c>
      <c r="AM286" s="19">
        <v>536.88</v>
      </c>
      <c r="AO286" s="19">
        <v>38.89</v>
      </c>
      <c r="AP286" s="1"/>
      <c r="AQ286" s="11"/>
    </row>
    <row r="287" spans="1:43" ht="17.25" customHeight="1" x14ac:dyDescent="0.35">
      <c r="A287" s="11">
        <v>286</v>
      </c>
      <c r="B287" s="12" t="s">
        <v>1181</v>
      </c>
      <c r="C287" s="11" t="s">
        <v>0</v>
      </c>
      <c r="D287" s="11" t="s">
        <v>1182</v>
      </c>
      <c r="E287" s="11" t="s">
        <v>66</v>
      </c>
      <c r="F287" s="11" t="s">
        <v>1183</v>
      </c>
      <c r="G287" s="13">
        <v>11167</v>
      </c>
      <c r="H287" s="13">
        <v>12019</v>
      </c>
      <c r="J287" s="19"/>
      <c r="K287" s="37"/>
      <c r="L287" s="19"/>
      <c r="M287" s="19"/>
      <c r="N287" s="15" t="s">
        <v>1645</v>
      </c>
      <c r="O287" s="15" t="s">
        <v>1644</v>
      </c>
      <c r="R287" s="25"/>
      <c r="S287" s="17"/>
      <c r="T287" s="43">
        <v>69</v>
      </c>
      <c r="U287" s="43">
        <v>3</v>
      </c>
      <c r="V287" s="43">
        <v>10</v>
      </c>
      <c r="W287" s="46">
        <v>0.23076923076923078</v>
      </c>
      <c r="AF287" s="18"/>
      <c r="AP287" s="37" t="s">
        <v>1184</v>
      </c>
      <c r="AQ287" s="11"/>
    </row>
    <row r="288" spans="1:43" ht="17.25" customHeight="1" x14ac:dyDescent="0.35">
      <c r="A288" s="11">
        <v>287</v>
      </c>
      <c r="B288" s="12" t="s">
        <v>1268</v>
      </c>
      <c r="C288" s="11" t="s">
        <v>163</v>
      </c>
      <c r="D288" s="11" t="s">
        <v>1269</v>
      </c>
      <c r="E288" s="11" t="s">
        <v>66</v>
      </c>
      <c r="F288" s="11" t="s">
        <v>1270</v>
      </c>
      <c r="G288" s="13">
        <v>11144</v>
      </c>
      <c r="H288" s="13">
        <v>10553</v>
      </c>
      <c r="I288" s="14">
        <v>43950</v>
      </c>
      <c r="J288" s="15">
        <v>7.4</v>
      </c>
      <c r="K288" s="34" t="s">
        <v>122</v>
      </c>
      <c r="L288" s="15">
        <v>13</v>
      </c>
      <c r="M288" s="15">
        <v>0.87</v>
      </c>
      <c r="N288" s="15" t="s">
        <v>1644</v>
      </c>
      <c r="P288" s="19">
        <v>46</v>
      </c>
      <c r="Q288" s="17">
        <v>578</v>
      </c>
      <c r="R288" s="26">
        <v>79</v>
      </c>
      <c r="S288" s="13">
        <v>396</v>
      </c>
      <c r="T288" s="17">
        <v>62</v>
      </c>
      <c r="U288" s="17">
        <v>4</v>
      </c>
      <c r="V288" s="17">
        <v>7</v>
      </c>
      <c r="W288" s="46">
        <v>0.36363636363636365</v>
      </c>
      <c r="X288" s="16">
        <v>44249</v>
      </c>
      <c r="Y288" s="16">
        <v>44196</v>
      </c>
      <c r="Z288" s="16" t="s">
        <v>1649</v>
      </c>
      <c r="AA288" s="17">
        <v>10671</v>
      </c>
      <c r="AB288" s="17">
        <v>11144</v>
      </c>
      <c r="AC288" s="39">
        <v>-4.2444364680545583E-2</v>
      </c>
      <c r="AD288" s="19">
        <v>1.81</v>
      </c>
      <c r="AE288" s="19">
        <v>2.88</v>
      </c>
      <c r="AF288" s="18">
        <v>-0.37152777777777773</v>
      </c>
      <c r="AG288" s="17">
        <v>13070</v>
      </c>
      <c r="AH288" s="17">
        <v>34087</v>
      </c>
      <c r="AI288" s="19">
        <v>30.09</v>
      </c>
      <c r="AJ288" s="19">
        <v>32.74</v>
      </c>
      <c r="AK288" s="18">
        <v>-8.0940745265730057E-2</v>
      </c>
      <c r="AL288" s="19">
        <v>17.12</v>
      </c>
      <c r="AM288" s="19">
        <v>67.569999999999993</v>
      </c>
      <c r="AO288" s="19">
        <v>47.39</v>
      </c>
      <c r="AQ288" s="11"/>
    </row>
    <row r="289" spans="1:43" ht="17.25" customHeight="1" x14ac:dyDescent="0.35">
      <c r="A289" s="11">
        <v>288</v>
      </c>
      <c r="B289" s="12" t="s">
        <v>1349</v>
      </c>
      <c r="C289" s="11" t="s">
        <v>749</v>
      </c>
      <c r="D289" s="11" t="s">
        <v>1350</v>
      </c>
      <c r="E289" s="11" t="s">
        <v>66</v>
      </c>
      <c r="F289" s="11" t="s">
        <v>1351</v>
      </c>
      <c r="G289" s="13">
        <v>11120</v>
      </c>
      <c r="H289" s="13">
        <v>7442</v>
      </c>
      <c r="I289" s="14">
        <v>43950</v>
      </c>
      <c r="J289" s="15">
        <v>4.0999999999999996</v>
      </c>
      <c r="K289" s="34" t="s">
        <v>123</v>
      </c>
      <c r="L289" s="15">
        <v>7</v>
      </c>
      <c r="M289" s="15">
        <v>1.5</v>
      </c>
      <c r="N289" s="15" t="s">
        <v>1644</v>
      </c>
      <c r="P289" s="19">
        <v>9.1999999999999993</v>
      </c>
      <c r="Q289" s="17">
        <v>185</v>
      </c>
      <c r="R289" s="26">
        <v>49.645000000000003</v>
      </c>
      <c r="S289" s="13">
        <v>290</v>
      </c>
      <c r="W289" s="46" t="e">
        <v>#DIV/0!</v>
      </c>
      <c r="X289" s="16">
        <v>44252</v>
      </c>
      <c r="Y289" s="16">
        <v>44196</v>
      </c>
      <c r="Z289" s="16" t="s">
        <v>1649</v>
      </c>
      <c r="AA289" s="17">
        <v>11618</v>
      </c>
      <c r="AB289" s="17">
        <v>11120</v>
      </c>
      <c r="AC289" s="39">
        <v>4.4784172661870507E-2</v>
      </c>
      <c r="AD289" s="19">
        <v>0.93</v>
      </c>
      <c r="AE289" s="19">
        <v>0.88</v>
      </c>
      <c r="AF289" s="18">
        <v>5.6818181818181872E-2</v>
      </c>
      <c r="AG289" s="17">
        <v>20184</v>
      </c>
      <c r="AH289" s="17">
        <v>49779</v>
      </c>
      <c r="AI289" s="19">
        <v>31.85</v>
      </c>
      <c r="AJ289" s="19">
        <v>28.18</v>
      </c>
      <c r="AK289" s="18">
        <v>0.1302342086586232</v>
      </c>
      <c r="AL289" s="19">
        <v>18.98</v>
      </c>
      <c r="AM289" s="19">
        <v>33.69</v>
      </c>
      <c r="AN289" s="22">
        <v>2.3800000000000002E-2</v>
      </c>
      <c r="AO289" s="19">
        <v>34.909999999999997</v>
      </c>
      <c r="AQ289" s="11"/>
    </row>
    <row r="290" spans="1:43" ht="17.25" customHeight="1" x14ac:dyDescent="0.35">
      <c r="A290" s="11">
        <v>289</v>
      </c>
      <c r="B290" s="12" t="s">
        <v>44</v>
      </c>
      <c r="C290" s="11" t="s">
        <v>10</v>
      </c>
      <c r="D290" s="11" t="s">
        <v>45</v>
      </c>
      <c r="E290" s="11" t="s">
        <v>66</v>
      </c>
      <c r="F290" s="11" t="s">
        <v>83</v>
      </c>
      <c r="G290" s="13">
        <v>11094</v>
      </c>
      <c r="H290" s="13">
        <v>10194</v>
      </c>
      <c r="I290" s="14">
        <v>43910</v>
      </c>
      <c r="J290" s="15">
        <v>3.11</v>
      </c>
      <c r="K290" s="34" t="s">
        <v>123</v>
      </c>
      <c r="L290" s="15">
        <v>6.9169999999999998</v>
      </c>
      <c r="M290" s="15">
        <v>0.192</v>
      </c>
      <c r="N290" s="15" t="s">
        <v>1644</v>
      </c>
      <c r="P290" s="19">
        <v>10.670999999999999</v>
      </c>
      <c r="Q290" s="17">
        <v>103</v>
      </c>
      <c r="R290" s="26">
        <v>103.657</v>
      </c>
      <c r="S290" s="13">
        <v>320</v>
      </c>
      <c r="T290" s="17">
        <v>60.625</v>
      </c>
      <c r="U290" s="17">
        <v>4</v>
      </c>
      <c r="V290" s="17">
        <v>4</v>
      </c>
      <c r="W290" s="46">
        <v>0.5</v>
      </c>
      <c r="X290" s="16">
        <v>44250</v>
      </c>
      <c r="Y290" s="16">
        <v>44197</v>
      </c>
      <c r="Z290" s="16" t="s">
        <v>1649</v>
      </c>
      <c r="AA290" s="17">
        <v>12297</v>
      </c>
      <c r="AB290" s="17">
        <v>11094</v>
      </c>
      <c r="AC290" s="39">
        <v>0.10843699296917253</v>
      </c>
      <c r="AD290" s="19">
        <v>4.42</v>
      </c>
      <c r="AE290" s="19">
        <v>4.66</v>
      </c>
      <c r="AF290" s="18">
        <v>-5.1502145922746823E-2</v>
      </c>
      <c r="AG290" s="17">
        <v>6313</v>
      </c>
      <c r="AH290" s="17">
        <v>12511</v>
      </c>
      <c r="AI290" s="19">
        <v>105.12</v>
      </c>
      <c r="AJ290" s="19">
        <v>96.48</v>
      </c>
      <c r="AK290" s="18">
        <v>8.9552238805970158E-2</v>
      </c>
      <c r="AL290" s="19">
        <v>68</v>
      </c>
      <c r="AM290" s="19">
        <v>113.75</v>
      </c>
      <c r="AN290" s="22">
        <v>1.4999999999999999E-2</v>
      </c>
      <c r="AO290" s="19">
        <v>21.1</v>
      </c>
      <c r="AQ290" s="11"/>
    </row>
    <row r="291" spans="1:43" ht="17.25" customHeight="1" x14ac:dyDescent="0.35">
      <c r="A291" s="11">
        <v>290</v>
      </c>
      <c r="B291" s="12" t="s">
        <v>1431</v>
      </c>
      <c r="C291" s="11" t="s">
        <v>297</v>
      </c>
      <c r="D291" s="11" t="s">
        <v>1432</v>
      </c>
      <c r="E291" s="11" t="s">
        <v>66</v>
      </c>
      <c r="F291" s="11" t="s">
        <v>1433</v>
      </c>
      <c r="G291" s="13">
        <v>11088</v>
      </c>
      <c r="H291" s="13">
        <v>10412</v>
      </c>
      <c r="I291" s="14">
        <v>44253</v>
      </c>
      <c r="J291" s="15">
        <v>3.93</v>
      </c>
      <c r="K291" s="34" t="s">
        <v>122</v>
      </c>
      <c r="L291" s="15">
        <v>8.98</v>
      </c>
      <c r="M291" s="15">
        <v>2.2999999999999998</v>
      </c>
      <c r="N291" s="15" t="s">
        <v>1644</v>
      </c>
      <c r="P291" s="19">
        <v>25.58</v>
      </c>
      <c r="Q291" s="17">
        <v>266</v>
      </c>
      <c r="R291" s="26">
        <v>96.13</v>
      </c>
      <c r="S291" s="13">
        <v>349.57</v>
      </c>
      <c r="T291" s="43">
        <v>68.2</v>
      </c>
      <c r="U291" s="43">
        <v>2</v>
      </c>
      <c r="V291" s="43">
        <v>8</v>
      </c>
      <c r="W291" s="46">
        <v>0.2</v>
      </c>
      <c r="X291" s="16">
        <v>44239</v>
      </c>
      <c r="Y291" s="16">
        <v>44196</v>
      </c>
      <c r="Z291" s="16" t="s">
        <v>1649</v>
      </c>
      <c r="AA291" s="17">
        <v>11359</v>
      </c>
      <c r="AB291" s="17">
        <v>11088</v>
      </c>
      <c r="AC291" s="39">
        <v>2.444083694083694E-2</v>
      </c>
      <c r="AD291" s="19">
        <v>1.43</v>
      </c>
      <c r="AE291" s="19">
        <v>0.96</v>
      </c>
      <c r="AF291" s="18">
        <v>0.48958333333333331</v>
      </c>
      <c r="AG291" s="17">
        <v>12654</v>
      </c>
      <c r="AH291" s="17">
        <v>24564</v>
      </c>
      <c r="AI291" s="19">
        <v>179.17</v>
      </c>
      <c r="AJ291" s="19">
        <v>154.51</v>
      </c>
      <c r="AK291" s="18">
        <v>0.15960132030289301</v>
      </c>
      <c r="AL291" s="19">
        <v>81.790000000000006</v>
      </c>
      <c r="AM291" s="19">
        <v>199.99</v>
      </c>
      <c r="AO291" s="19">
        <v>131.33000000000001</v>
      </c>
      <c r="AQ291" s="11"/>
    </row>
    <row r="292" spans="1:43" ht="17.25" customHeight="1" x14ac:dyDescent="0.35">
      <c r="A292" s="11">
        <v>291</v>
      </c>
      <c r="B292" s="12" t="s">
        <v>199</v>
      </c>
      <c r="C292" s="11" t="s">
        <v>200</v>
      </c>
      <c r="D292" s="11" t="s">
        <v>201</v>
      </c>
      <c r="E292" s="11" t="s">
        <v>66</v>
      </c>
      <c r="F292" s="11" t="s">
        <v>202</v>
      </c>
      <c r="G292" s="13">
        <v>10973.8</v>
      </c>
      <c r="H292" s="13">
        <v>11534.5</v>
      </c>
      <c r="I292" s="14">
        <v>43930</v>
      </c>
      <c r="J292" s="15">
        <v>9.8000000000000007</v>
      </c>
      <c r="K292" s="34" t="s">
        <v>124</v>
      </c>
      <c r="L292" s="15">
        <v>3.8000000000000003</v>
      </c>
      <c r="M292" s="15">
        <v>0.1</v>
      </c>
      <c r="N292" s="15" t="s">
        <v>1644</v>
      </c>
      <c r="P292" s="19">
        <v>13.8</v>
      </c>
      <c r="Q292" s="17">
        <v>237</v>
      </c>
      <c r="R292" s="26">
        <v>58.1</v>
      </c>
      <c r="S292" s="13">
        <v>409.99</v>
      </c>
      <c r="T292" s="17">
        <v>65</v>
      </c>
      <c r="U292" s="17">
        <v>2</v>
      </c>
      <c r="V292" s="17">
        <v>3</v>
      </c>
      <c r="W292" s="46">
        <v>0.4</v>
      </c>
      <c r="X292" s="16">
        <v>44252</v>
      </c>
      <c r="Y292" s="16">
        <v>44196</v>
      </c>
      <c r="Z292" s="16" t="s">
        <v>1649</v>
      </c>
      <c r="AA292" s="17">
        <v>8811</v>
      </c>
      <c r="AB292" s="17">
        <v>10973</v>
      </c>
      <c r="AC292" s="39">
        <v>-0.19702907135696709</v>
      </c>
      <c r="AD292" s="19">
        <v>5.66</v>
      </c>
      <c r="AE292" s="19">
        <v>10.34</v>
      </c>
      <c r="AF292" s="18">
        <v>-0.45261121856866537</v>
      </c>
      <c r="AG292" s="17">
        <v>1935</v>
      </c>
      <c r="AH292" s="17">
        <v>8106</v>
      </c>
      <c r="AI292" s="19">
        <v>119.16</v>
      </c>
      <c r="AJ292" s="19">
        <v>116.92</v>
      </c>
      <c r="AK292" s="18">
        <v>1.9158398905234304E-2</v>
      </c>
      <c r="AL292" s="19">
        <v>70.569999999999993</v>
      </c>
      <c r="AM292" s="19">
        <v>147.33000000000001</v>
      </c>
      <c r="AN292" s="22">
        <v>1.8800000000000001E-2</v>
      </c>
      <c r="AO292" s="19">
        <v>25.91</v>
      </c>
      <c r="AQ292" s="11"/>
    </row>
    <row r="293" spans="1:43" ht="17.25" customHeight="1" x14ac:dyDescent="0.35">
      <c r="A293" s="11">
        <v>292</v>
      </c>
      <c r="B293" s="12" t="s">
        <v>300</v>
      </c>
      <c r="C293" s="11" t="s">
        <v>13</v>
      </c>
      <c r="D293" s="11" t="s">
        <v>301</v>
      </c>
      <c r="E293" s="11" t="s">
        <v>66</v>
      </c>
      <c r="F293" s="11" t="s">
        <v>302</v>
      </c>
      <c r="G293" s="13">
        <v>10918</v>
      </c>
      <c r="H293" s="13">
        <v>11716</v>
      </c>
      <c r="I293" s="14">
        <v>43950</v>
      </c>
      <c r="J293" s="15">
        <v>4.43</v>
      </c>
      <c r="K293" s="34" t="s">
        <v>122</v>
      </c>
      <c r="L293" s="15">
        <v>5</v>
      </c>
      <c r="M293" s="15">
        <v>0.21</v>
      </c>
      <c r="N293" s="15" t="s">
        <v>1644</v>
      </c>
      <c r="P293" s="19">
        <v>11.4</v>
      </c>
      <c r="Q293" s="17">
        <v>64</v>
      </c>
      <c r="R293" s="26">
        <v>178.94</v>
      </c>
      <c r="S293" s="13">
        <v>547.91999999999996</v>
      </c>
      <c r="T293" s="43">
        <v>60</v>
      </c>
      <c r="U293" s="43">
        <v>2</v>
      </c>
      <c r="V293" s="43">
        <v>11</v>
      </c>
      <c r="W293" s="46">
        <v>0.15384615384615385</v>
      </c>
      <c r="X293" s="16">
        <v>44253</v>
      </c>
      <c r="Y293" s="16">
        <v>44227</v>
      </c>
      <c r="AA293" s="17">
        <v>16675</v>
      </c>
      <c r="AB293" s="17">
        <v>10918</v>
      </c>
      <c r="AC293" s="39">
        <v>0.52729437625938813</v>
      </c>
      <c r="AD293" s="19">
        <v>6.9</v>
      </c>
      <c r="AE293" s="19">
        <v>4.5199999999999996</v>
      </c>
      <c r="AF293" s="18">
        <v>0.52654867256637194</v>
      </c>
      <c r="AG293" s="17">
        <v>4193</v>
      </c>
      <c r="AH293" s="17">
        <v>28791</v>
      </c>
      <c r="AI293" s="19">
        <v>522.20000000000005</v>
      </c>
      <c r="AJ293" s="19">
        <v>234.91</v>
      </c>
      <c r="AK293" s="18">
        <v>1.2229790132391132</v>
      </c>
      <c r="AL293" s="19">
        <v>180.68</v>
      </c>
      <c r="AM293" s="19">
        <v>614.9</v>
      </c>
      <c r="AN293" s="22">
        <v>1.2999999999999999E-3</v>
      </c>
      <c r="AO293" s="19">
        <v>67.209999999999994</v>
      </c>
      <c r="AQ293" s="11"/>
    </row>
    <row r="294" spans="1:43" ht="17.25" customHeight="1" x14ac:dyDescent="0.35">
      <c r="A294" s="11">
        <v>293</v>
      </c>
      <c r="B294" s="12" t="s">
        <v>395</v>
      </c>
      <c r="C294" s="11" t="s">
        <v>25</v>
      </c>
      <c r="D294" s="11" t="s">
        <v>396</v>
      </c>
      <c r="E294" s="11" t="s">
        <v>66</v>
      </c>
      <c r="F294" s="11" t="s">
        <v>397</v>
      </c>
      <c r="G294" s="13">
        <v>10878.7</v>
      </c>
      <c r="H294" s="13">
        <v>11009.5</v>
      </c>
      <c r="I294" s="14">
        <v>43917</v>
      </c>
      <c r="J294" s="15">
        <v>4.93</v>
      </c>
      <c r="K294" s="34" t="s">
        <v>123</v>
      </c>
      <c r="L294" s="15">
        <v>9.48</v>
      </c>
      <c r="M294" s="15">
        <v>0</v>
      </c>
      <c r="N294" s="15" t="s">
        <v>1644</v>
      </c>
      <c r="P294" s="19">
        <v>14.3</v>
      </c>
      <c r="Q294" s="17">
        <v>110</v>
      </c>
      <c r="R294" s="26">
        <v>129.6</v>
      </c>
      <c r="S294" s="13">
        <v>348</v>
      </c>
      <c r="T294" s="43">
        <v>63.6</v>
      </c>
      <c r="U294" s="43">
        <v>4</v>
      </c>
      <c r="V294" s="43">
        <v>5</v>
      </c>
      <c r="W294" s="46">
        <v>0.44444444444444442</v>
      </c>
      <c r="X294" s="16">
        <v>44253</v>
      </c>
      <c r="Y294" s="16">
        <v>44196</v>
      </c>
      <c r="Z294" s="16" t="s">
        <v>1649</v>
      </c>
      <c r="AA294" s="17">
        <v>10113</v>
      </c>
      <c r="AB294" s="17">
        <v>10878</v>
      </c>
      <c r="AC294" s="39">
        <v>-7.0325427468284615E-2</v>
      </c>
      <c r="AD294" s="19">
        <v>6.9</v>
      </c>
      <c r="AE294" s="19">
        <v>6.3</v>
      </c>
      <c r="AF294" s="18">
        <v>9.523809523809533E-2</v>
      </c>
      <c r="AG294" s="17">
        <v>377</v>
      </c>
      <c r="AH294" s="17">
        <v>58239</v>
      </c>
      <c r="AI294" s="19">
        <v>98.85</v>
      </c>
      <c r="AJ294" s="19">
        <v>114.58</v>
      </c>
      <c r="AK294" s="18">
        <v>-0.13728399371618086</v>
      </c>
      <c r="AL294" s="19">
        <v>75.19</v>
      </c>
      <c r="AM294" s="19">
        <v>119.57</v>
      </c>
      <c r="AN294" s="22">
        <v>4.2099999999999999E-2</v>
      </c>
      <c r="AO294" s="19">
        <v>13.04</v>
      </c>
      <c r="AQ294" s="11"/>
    </row>
    <row r="295" spans="1:43" ht="17.25" customHeight="1" x14ac:dyDescent="0.35">
      <c r="A295" s="11">
        <v>294</v>
      </c>
      <c r="B295" s="12" t="s">
        <v>481</v>
      </c>
      <c r="C295" s="11" t="s">
        <v>25</v>
      </c>
      <c r="D295" s="11" t="s">
        <v>482</v>
      </c>
      <c r="E295" s="11" t="s">
        <v>66</v>
      </c>
      <c r="F295" s="11" t="s">
        <v>483</v>
      </c>
      <c r="G295" s="13">
        <v>10850</v>
      </c>
      <c r="H295" s="13">
        <v>11864</v>
      </c>
      <c r="I295" s="14">
        <v>43922</v>
      </c>
      <c r="J295" s="15">
        <v>2.9</v>
      </c>
      <c r="K295" s="34" t="s">
        <v>122</v>
      </c>
      <c r="L295" s="15">
        <v>7</v>
      </c>
      <c r="M295" s="15">
        <v>0</v>
      </c>
      <c r="N295" s="15" t="s">
        <v>1644</v>
      </c>
      <c r="P295" s="19">
        <v>14.7</v>
      </c>
      <c r="Q295" s="17">
        <v>98</v>
      </c>
      <c r="R295" s="26">
        <v>149.55000000000001</v>
      </c>
      <c r="S295" s="13">
        <v>399.89800000000002</v>
      </c>
      <c r="T295" s="43">
        <v>62</v>
      </c>
      <c r="U295" s="43">
        <v>3</v>
      </c>
      <c r="V295" s="43">
        <v>7</v>
      </c>
      <c r="W295" s="46">
        <v>0.3</v>
      </c>
      <c r="X295" s="16">
        <v>44245</v>
      </c>
      <c r="Y295" s="16">
        <v>44196</v>
      </c>
      <c r="Z295" s="16" t="s">
        <v>1649</v>
      </c>
      <c r="AA295" s="17">
        <v>10790</v>
      </c>
      <c r="AB295" s="17">
        <v>11035</v>
      </c>
      <c r="AC295" s="39">
        <v>-2.2202084277299503E-2</v>
      </c>
      <c r="AD295" s="19">
        <v>1.99</v>
      </c>
      <c r="AE295" s="19">
        <v>1.68</v>
      </c>
      <c r="AF295" s="18">
        <v>0.18452380952380956</v>
      </c>
      <c r="AG295" s="17">
        <v>5618</v>
      </c>
      <c r="AH295" s="17">
        <v>44464</v>
      </c>
      <c r="AI295" s="19">
        <v>30.24</v>
      </c>
      <c r="AJ295" s="19">
        <v>45.95</v>
      </c>
      <c r="AK295" s="18">
        <v>-0.34189336235038092</v>
      </c>
      <c r="AL295" s="19">
        <v>22.85</v>
      </c>
      <c r="AM295" s="19">
        <v>46.36</v>
      </c>
      <c r="AN295" s="22">
        <v>4.7E-2</v>
      </c>
      <c r="AO295" s="19">
        <v>16.77</v>
      </c>
      <c r="AQ295" s="11"/>
    </row>
    <row r="296" spans="1:43" ht="17.25" customHeight="1" x14ac:dyDescent="0.35">
      <c r="A296" s="11">
        <v>295</v>
      </c>
      <c r="B296" s="12" t="s">
        <v>1519</v>
      </c>
      <c r="C296" s="11" t="s">
        <v>245</v>
      </c>
      <c r="D296" s="11" t="s">
        <v>1520</v>
      </c>
      <c r="E296" s="11" t="s">
        <v>66</v>
      </c>
      <c r="F296" s="11" t="s">
        <v>1521</v>
      </c>
      <c r="G296" s="13">
        <v>10800</v>
      </c>
      <c r="H296" s="13">
        <v>10746</v>
      </c>
      <c r="I296" s="14">
        <v>43971</v>
      </c>
      <c r="J296" s="15">
        <v>5.92</v>
      </c>
      <c r="K296" s="15" t="s">
        <v>122</v>
      </c>
      <c r="L296" s="15">
        <v>14.772</v>
      </c>
      <c r="M296" s="15">
        <v>2.4500000000000002</v>
      </c>
      <c r="N296" s="15" t="s">
        <v>1644</v>
      </c>
      <c r="P296" s="19">
        <v>17.646999999999998</v>
      </c>
      <c r="Q296" s="17">
        <v>135</v>
      </c>
      <c r="R296" s="26">
        <v>130.636</v>
      </c>
      <c r="S296" s="13">
        <v>555</v>
      </c>
      <c r="T296" s="17">
        <v>62</v>
      </c>
      <c r="U296" s="17">
        <v>2</v>
      </c>
      <c r="V296" s="17">
        <v>6</v>
      </c>
      <c r="W296" s="46">
        <v>0.25</v>
      </c>
      <c r="X296" s="16">
        <v>44231</v>
      </c>
      <c r="Y296" s="16">
        <v>44196</v>
      </c>
      <c r="Z296" s="16" t="s">
        <v>1649</v>
      </c>
      <c r="AA296" s="17">
        <v>10271</v>
      </c>
      <c r="AB296" s="17">
        <v>8636</v>
      </c>
      <c r="AC296" s="39">
        <v>0.18932376100046316</v>
      </c>
      <c r="AD296" s="19">
        <v>7.89</v>
      </c>
      <c r="AE296" s="19">
        <v>2.09</v>
      </c>
      <c r="AF296" s="18">
        <v>2.7751196172248807</v>
      </c>
      <c r="AG296" s="17">
        <v>4675</v>
      </c>
      <c r="AH296" s="17">
        <v>19310</v>
      </c>
      <c r="AI296" s="19">
        <v>50.09</v>
      </c>
      <c r="AJ296" s="19">
        <v>35.49</v>
      </c>
      <c r="AK296" s="18">
        <v>0.41138348830656524</v>
      </c>
      <c r="AL296" s="19">
        <v>26.02</v>
      </c>
      <c r="AM296" s="19">
        <v>64.849999999999994</v>
      </c>
      <c r="AN296" s="22">
        <v>1.35E-2</v>
      </c>
      <c r="AO296" s="19">
        <v>7.2</v>
      </c>
      <c r="AP296" s="1"/>
      <c r="AQ296" s="11"/>
    </row>
    <row r="297" spans="1:43" ht="17.25" customHeight="1" x14ac:dyDescent="0.35">
      <c r="A297" s="11">
        <v>296</v>
      </c>
      <c r="B297" s="12" t="s">
        <v>572</v>
      </c>
      <c r="C297" s="11" t="s">
        <v>222</v>
      </c>
      <c r="D297" s="11" t="s">
        <v>573</v>
      </c>
      <c r="E297" s="11" t="s">
        <v>66</v>
      </c>
      <c r="F297" s="11" t="s">
        <v>574</v>
      </c>
      <c r="G297" s="13">
        <v>10735</v>
      </c>
      <c r="H297" s="13">
        <v>9823</v>
      </c>
      <c r="I297" s="14">
        <v>43915</v>
      </c>
      <c r="J297" s="15">
        <v>4</v>
      </c>
      <c r="K297" s="34" t="s">
        <v>121</v>
      </c>
      <c r="L297" s="15">
        <v>10.5</v>
      </c>
      <c r="M297" s="15">
        <v>9.7000000000000003E-2</v>
      </c>
      <c r="N297" s="15" t="s">
        <v>1644</v>
      </c>
      <c r="P297" s="19">
        <v>15.8</v>
      </c>
      <c r="Q297" s="17">
        <v>240</v>
      </c>
      <c r="R297" s="26">
        <v>66</v>
      </c>
      <c r="S297" s="13">
        <v>340</v>
      </c>
      <c r="T297" s="43">
        <v>64</v>
      </c>
      <c r="U297" s="43">
        <v>1</v>
      </c>
      <c r="V297" s="43">
        <v>4</v>
      </c>
      <c r="W297" s="46">
        <v>0.2</v>
      </c>
      <c r="X297" s="16">
        <v>44250</v>
      </c>
      <c r="Y297" s="16">
        <v>44196</v>
      </c>
      <c r="Z297" s="16" t="s">
        <v>1649</v>
      </c>
      <c r="AA297" s="17">
        <v>9913</v>
      </c>
      <c r="AB297" s="17">
        <v>10735</v>
      </c>
      <c r="AC297" s="39">
        <v>-7.657196087564043E-2</v>
      </c>
      <c r="AD297" s="19">
        <v>-0.08</v>
      </c>
      <c r="AE297" s="19">
        <v>3.33</v>
      </c>
      <c r="AF297" s="18">
        <v>-1.0240240240240241</v>
      </c>
      <c r="AG297" s="17">
        <v>9951</v>
      </c>
      <c r="AH297" s="17">
        <v>30777</v>
      </c>
      <c r="AI297" s="19">
        <v>35.950000000000003</v>
      </c>
      <c r="AJ297" s="19">
        <v>45.22</v>
      </c>
      <c r="AK297" s="18">
        <v>-0.20499778858911977</v>
      </c>
      <c r="AL297" s="19">
        <v>24.1</v>
      </c>
      <c r="AM297" s="19">
        <v>42.37</v>
      </c>
      <c r="AO297" s="19">
        <v>15.17</v>
      </c>
      <c r="AP297" s="37" t="s">
        <v>390</v>
      </c>
      <c r="AQ297" s="11"/>
    </row>
    <row r="298" spans="1:43" ht="17.25" customHeight="1" x14ac:dyDescent="0.35">
      <c r="A298" s="11">
        <v>297</v>
      </c>
      <c r="B298" s="12" t="s">
        <v>658</v>
      </c>
      <c r="C298" s="11" t="s">
        <v>155</v>
      </c>
      <c r="D298" s="11" t="s">
        <v>659</v>
      </c>
      <c r="E298" s="11" t="s">
        <v>66</v>
      </c>
      <c r="F298" s="11" t="s">
        <v>660</v>
      </c>
      <c r="G298" s="13">
        <v>10647</v>
      </c>
      <c r="H298" s="13">
        <v>11130</v>
      </c>
      <c r="I298" s="14">
        <v>43949</v>
      </c>
      <c r="J298" s="15">
        <v>2.2000000000000002</v>
      </c>
      <c r="K298" s="34" t="s">
        <v>123</v>
      </c>
      <c r="L298" s="15">
        <v>4.6100000000000003</v>
      </c>
      <c r="M298" s="15">
        <v>0.96362999999999999</v>
      </c>
      <c r="N298" s="15" t="s">
        <v>1644</v>
      </c>
      <c r="P298" s="19">
        <v>9.6</v>
      </c>
      <c r="Q298" s="17">
        <v>312</v>
      </c>
      <c r="R298" s="26">
        <v>30.745000000000001</v>
      </c>
      <c r="S298" s="13">
        <v>410</v>
      </c>
      <c r="T298" s="43">
        <v>60.454545454545453</v>
      </c>
      <c r="U298" s="43">
        <v>4</v>
      </c>
      <c r="V298" s="43">
        <v>7</v>
      </c>
      <c r="W298" s="46">
        <v>0.36363636363636365</v>
      </c>
      <c r="X298" s="16">
        <v>44251</v>
      </c>
      <c r="Y298" s="16">
        <v>44196</v>
      </c>
      <c r="Z298" s="16" t="s">
        <v>1649</v>
      </c>
      <c r="AA298" s="17">
        <v>9710</v>
      </c>
      <c r="AB298" s="17">
        <v>10647</v>
      </c>
      <c r="AC298" s="39">
        <v>-8.8006011082934155E-2</v>
      </c>
      <c r="AD298" s="19">
        <v>-6.05</v>
      </c>
      <c r="AE298" s="19">
        <v>1.82</v>
      </c>
      <c r="AF298" s="18">
        <v>-4.3241758241758239</v>
      </c>
      <c r="AG298" s="17">
        <v>609</v>
      </c>
      <c r="AH298" s="17">
        <v>5558</v>
      </c>
      <c r="AI298" s="19">
        <v>29.3</v>
      </c>
      <c r="AJ298" s="19">
        <v>27.1</v>
      </c>
      <c r="AK298" s="18">
        <v>8.118081180811805E-2</v>
      </c>
      <c r="AL298" s="19">
        <v>13.6</v>
      </c>
      <c r="AM298" s="19">
        <v>48.24</v>
      </c>
      <c r="AN298" s="30"/>
      <c r="AO298" s="29"/>
      <c r="AQ298" s="11"/>
    </row>
    <row r="299" spans="1:43" ht="17.25" customHeight="1" x14ac:dyDescent="0.35">
      <c r="A299" s="11">
        <v>298</v>
      </c>
      <c r="B299" s="12" t="s">
        <v>748</v>
      </c>
      <c r="C299" s="11" t="s">
        <v>749</v>
      </c>
      <c r="D299" s="11" t="s">
        <v>750</v>
      </c>
      <c r="E299" s="11" t="s">
        <v>66</v>
      </c>
      <c r="F299" s="11" t="s">
        <v>751</v>
      </c>
      <c r="G299" s="13">
        <v>10579.4</v>
      </c>
      <c r="H299" s="13">
        <v>10769.6</v>
      </c>
      <c r="I299" s="14">
        <v>43923</v>
      </c>
      <c r="J299" s="15">
        <v>2.74</v>
      </c>
      <c r="K299" s="34" t="s">
        <v>122</v>
      </c>
      <c r="L299" s="15">
        <v>5.4</v>
      </c>
      <c r="M299" s="15">
        <v>0</v>
      </c>
      <c r="N299" s="15" t="s">
        <v>1644</v>
      </c>
      <c r="P299" s="19">
        <v>5.2</v>
      </c>
      <c r="Q299" s="17">
        <v>72</v>
      </c>
      <c r="R299" s="26">
        <v>72.27</v>
      </c>
      <c r="S299" s="13">
        <v>373.2</v>
      </c>
      <c r="T299" s="43">
        <v>65</v>
      </c>
      <c r="U299" s="43">
        <v>3</v>
      </c>
      <c r="V299" s="43">
        <v>9</v>
      </c>
      <c r="W299" s="46">
        <v>0.25</v>
      </c>
      <c r="X299" s="16">
        <v>44238</v>
      </c>
      <c r="Y299" s="16">
        <v>44196</v>
      </c>
      <c r="Z299" s="16" t="s">
        <v>1649</v>
      </c>
      <c r="AA299" s="17">
        <v>11724</v>
      </c>
      <c r="AB299" s="17">
        <v>13009</v>
      </c>
      <c r="AC299" s="39">
        <v>-9.87777692366823E-2</v>
      </c>
      <c r="AD299" s="19">
        <v>-4.38</v>
      </c>
      <c r="AE299" s="19">
        <v>1.1200000000000001</v>
      </c>
      <c r="AF299" s="18">
        <v>-4.9107142857142856</v>
      </c>
      <c r="AG299" s="17">
        <v>6151</v>
      </c>
      <c r="AH299" s="17">
        <v>27331</v>
      </c>
      <c r="AI299" s="19">
        <v>45.19</v>
      </c>
      <c r="AJ299" s="19">
        <v>53.29</v>
      </c>
      <c r="AK299" s="18">
        <v>-0.15199849878025898</v>
      </c>
      <c r="AL299" s="19">
        <v>32.11</v>
      </c>
      <c r="AM299" s="19">
        <v>56.1</v>
      </c>
      <c r="AQ299" s="11"/>
    </row>
    <row r="300" spans="1:43" ht="17.25" customHeight="1" x14ac:dyDescent="0.35">
      <c r="A300" s="11">
        <v>299</v>
      </c>
      <c r="B300" s="12" t="s">
        <v>839</v>
      </c>
      <c r="C300" s="11" t="s">
        <v>200</v>
      </c>
      <c r="D300" s="11" t="s">
        <v>840</v>
      </c>
      <c r="E300" s="11" t="s">
        <v>66</v>
      </c>
      <c r="F300" s="11" t="s">
        <v>841</v>
      </c>
      <c r="G300" s="13">
        <v>10465</v>
      </c>
      <c r="H300" s="13">
        <v>11821.8</v>
      </c>
      <c r="I300" s="14">
        <v>43914</v>
      </c>
      <c r="J300" s="15">
        <v>4.4000000000000004</v>
      </c>
      <c r="K300" s="34" t="s">
        <v>121</v>
      </c>
      <c r="L300" s="15">
        <v>2.9</v>
      </c>
      <c r="M300" s="15">
        <v>0.05</v>
      </c>
      <c r="N300" s="15" t="s">
        <v>1644</v>
      </c>
      <c r="P300" s="19">
        <v>10.61</v>
      </c>
      <c r="Q300" s="17">
        <v>83</v>
      </c>
      <c r="R300" s="26">
        <v>128</v>
      </c>
      <c r="S300" s="13">
        <v>380</v>
      </c>
      <c r="T300" s="43">
        <v>65.8</v>
      </c>
      <c r="U300" s="43">
        <v>3</v>
      </c>
      <c r="V300" s="43">
        <v>10</v>
      </c>
      <c r="W300" s="46">
        <v>0.23076923076923078</v>
      </c>
      <c r="X300" s="16">
        <v>44256</v>
      </c>
      <c r="Y300" s="16">
        <v>44196</v>
      </c>
      <c r="Z300" s="16" t="s">
        <v>1649</v>
      </c>
      <c r="AA300" s="17">
        <v>9601</v>
      </c>
      <c r="AB300" s="17">
        <v>10465</v>
      </c>
      <c r="AC300" s="39">
        <v>-8.2560917343526039E-2</v>
      </c>
      <c r="AD300" s="19">
        <v>2.59</v>
      </c>
      <c r="AE300" s="19">
        <v>3.04</v>
      </c>
      <c r="AF300" s="18">
        <v>-0.14802631578947373</v>
      </c>
      <c r="AG300" s="17">
        <v>457</v>
      </c>
      <c r="AH300" s="17">
        <v>9266</v>
      </c>
      <c r="AI300" s="19">
        <v>36.869999999999997</v>
      </c>
      <c r="AJ300" s="19">
        <v>32.79</v>
      </c>
      <c r="AK300" s="18">
        <v>0.12442817932296427</v>
      </c>
      <c r="AL300" s="19">
        <v>14.98</v>
      </c>
      <c r="AM300" s="19">
        <v>48.43</v>
      </c>
      <c r="AN300" s="22">
        <v>2.1600000000000001E-2</v>
      </c>
      <c r="AO300" s="19">
        <v>18.559999999999999</v>
      </c>
      <c r="AQ300" s="11"/>
    </row>
    <row r="301" spans="1:43" ht="17.25" customHeight="1" x14ac:dyDescent="0.35">
      <c r="A301" s="11">
        <v>300</v>
      </c>
      <c r="B301" s="12" t="s">
        <v>930</v>
      </c>
      <c r="C301" s="11" t="s">
        <v>181</v>
      </c>
      <c r="D301" s="11" t="s">
        <v>931</v>
      </c>
      <c r="E301" s="11" t="s">
        <v>68</v>
      </c>
      <c r="G301" s="13">
        <v>10455.700000000001</v>
      </c>
      <c r="H301" s="13">
        <v>9347.2000000000007</v>
      </c>
      <c r="N301" s="15" t="s">
        <v>1644</v>
      </c>
      <c r="T301" s="43">
        <v>64</v>
      </c>
      <c r="U301" s="43">
        <v>2</v>
      </c>
      <c r="V301" s="43">
        <v>6</v>
      </c>
      <c r="W301" s="46">
        <v>0.25</v>
      </c>
      <c r="Y301" s="16">
        <v>43830</v>
      </c>
      <c r="AA301" s="17">
        <v>10456</v>
      </c>
      <c r="AB301" s="17">
        <v>9347</v>
      </c>
      <c r="AC301" s="39">
        <v>0.11864769444741628</v>
      </c>
      <c r="AF301" s="18"/>
      <c r="AP301" s="37" t="s">
        <v>586</v>
      </c>
      <c r="AQ301" s="11"/>
    </row>
    <row r="302" spans="1:43" ht="17.25" customHeight="1" x14ac:dyDescent="0.35">
      <c r="A302" s="11">
        <v>301</v>
      </c>
      <c r="B302" s="12" t="s">
        <v>1015</v>
      </c>
      <c r="C302" s="11" t="s">
        <v>211</v>
      </c>
      <c r="D302" s="11" t="s">
        <v>1016</v>
      </c>
      <c r="E302" s="11" t="s">
        <v>66</v>
      </c>
      <c r="F302" s="11" t="s">
        <v>1017</v>
      </c>
      <c r="G302" s="13">
        <v>10454.299999999999</v>
      </c>
      <c r="H302" s="13">
        <v>9951.6</v>
      </c>
      <c r="I302" s="14">
        <v>44252</v>
      </c>
      <c r="J302" s="15">
        <v>3.6230000000000002</v>
      </c>
      <c r="K302" s="34" t="s">
        <v>124</v>
      </c>
      <c r="L302" s="15">
        <v>2.6</v>
      </c>
      <c r="M302" s="15">
        <v>0</v>
      </c>
      <c r="N302" s="15" t="s">
        <v>1644</v>
      </c>
      <c r="P302" s="19">
        <v>2.37</v>
      </c>
      <c r="Q302" s="17">
        <v>75</v>
      </c>
      <c r="R302" s="26">
        <v>58.1</v>
      </c>
      <c r="S302" s="13">
        <v>332.5</v>
      </c>
      <c r="T302" s="43">
        <v>60.1</v>
      </c>
      <c r="U302" s="43">
        <v>3</v>
      </c>
      <c r="V302" s="43">
        <v>7</v>
      </c>
      <c r="W302" s="46">
        <v>0.3</v>
      </c>
      <c r="X302" s="16">
        <v>44250</v>
      </c>
      <c r="Y302" s="16">
        <v>44196</v>
      </c>
      <c r="Z302" s="16" t="s">
        <v>1649</v>
      </c>
      <c r="AA302" s="17">
        <v>9767.0419999999995</v>
      </c>
      <c r="AB302" s="17">
        <v>10454.343000000001</v>
      </c>
      <c r="AC302" s="39">
        <v>-6.5743107912185517E-2</v>
      </c>
      <c r="AD302" s="19">
        <v>-1.21</v>
      </c>
      <c r="AE302" s="19">
        <v>3.3</v>
      </c>
      <c r="AF302" s="18">
        <v>-1.3666666666666667</v>
      </c>
      <c r="AG302" s="17">
        <v>213.9</v>
      </c>
      <c r="AH302" s="17">
        <v>3745.99</v>
      </c>
      <c r="AI302" s="19">
        <v>38.57</v>
      </c>
      <c r="AJ302" s="19">
        <v>30.6</v>
      </c>
      <c r="AK302" s="18">
        <v>0.26045751633986924</v>
      </c>
      <c r="AL302" s="19">
        <v>9</v>
      </c>
      <c r="AM302" s="19">
        <v>50.35</v>
      </c>
      <c r="AN302" s="22">
        <v>8.0000000000000002E-3</v>
      </c>
      <c r="AQ302" s="11"/>
    </row>
    <row r="303" spans="1:43" ht="17.25" customHeight="1" x14ac:dyDescent="0.35">
      <c r="A303" s="11">
        <v>302</v>
      </c>
      <c r="B303" s="12" t="s">
        <v>1101</v>
      </c>
      <c r="C303" s="11" t="s">
        <v>200</v>
      </c>
      <c r="D303" s="11" t="s">
        <v>1102</v>
      </c>
      <c r="E303" s="11" t="s">
        <v>66</v>
      </c>
      <c r="F303" s="11" t="s">
        <v>1103</v>
      </c>
      <c r="G303" s="13">
        <v>10433</v>
      </c>
      <c r="H303" s="13">
        <v>13403</v>
      </c>
      <c r="I303" s="14">
        <v>43909</v>
      </c>
      <c r="J303" s="15">
        <v>4.2620250000000004</v>
      </c>
      <c r="K303" s="34" t="s">
        <v>122</v>
      </c>
      <c r="L303" s="15">
        <v>7</v>
      </c>
      <c r="M303" s="15">
        <v>3.9E-2</v>
      </c>
      <c r="N303" s="15" t="s">
        <v>1644</v>
      </c>
      <c r="P303" s="19">
        <v>13</v>
      </c>
      <c r="Q303" s="17">
        <v>129</v>
      </c>
      <c r="S303" s="13">
        <v>390</v>
      </c>
      <c r="T303" s="17">
        <v>62.454545454545453</v>
      </c>
      <c r="U303" s="17">
        <v>3</v>
      </c>
      <c r="V303" s="17">
        <v>8</v>
      </c>
      <c r="W303" s="46">
        <v>0.27272727272727271</v>
      </c>
      <c r="X303" s="16">
        <v>44252</v>
      </c>
      <c r="Y303" s="16">
        <v>44196</v>
      </c>
      <c r="Z303" s="16" t="s">
        <v>1649</v>
      </c>
      <c r="AA303" s="17">
        <v>9286</v>
      </c>
      <c r="AB303" s="17">
        <v>10433</v>
      </c>
      <c r="AC303" s="39">
        <v>-0.10993961468417521</v>
      </c>
      <c r="AD303" s="19">
        <v>-0.91</v>
      </c>
      <c r="AE303" s="19">
        <v>-6.07</v>
      </c>
      <c r="AF303" s="18">
        <v>-0.85008237232289952</v>
      </c>
      <c r="AH303" s="17">
        <v>14860</v>
      </c>
      <c r="AI303" s="19">
        <v>23.05</v>
      </c>
      <c r="AJ303" s="19">
        <v>21.51</v>
      </c>
      <c r="AK303" s="18">
        <v>7.1594607159460671E-2</v>
      </c>
      <c r="AL303" s="19">
        <v>5.16</v>
      </c>
      <c r="AM303" s="19">
        <v>31.37</v>
      </c>
      <c r="AQ303" s="11"/>
    </row>
    <row r="304" spans="1:43" ht="17.25" customHeight="1" x14ac:dyDescent="0.35">
      <c r="A304" s="11">
        <v>303</v>
      </c>
      <c r="B304" s="12" t="s">
        <v>1608</v>
      </c>
      <c r="C304" s="11" t="s">
        <v>31</v>
      </c>
      <c r="D304" s="11" t="s">
        <v>1609</v>
      </c>
      <c r="E304" s="11" t="s">
        <v>66</v>
      </c>
      <c r="F304" s="11" t="s">
        <v>1610</v>
      </c>
      <c r="G304" s="13">
        <v>10333</v>
      </c>
      <c r="H304" s="13">
        <v>8423</v>
      </c>
      <c r="I304" s="14">
        <v>43944</v>
      </c>
      <c r="J304" s="15">
        <v>12.81</v>
      </c>
      <c r="K304" s="15" t="s">
        <v>121</v>
      </c>
      <c r="L304" s="15">
        <v>3.5</v>
      </c>
      <c r="M304" s="15">
        <v>1.03</v>
      </c>
      <c r="N304" s="15" t="s">
        <v>1644</v>
      </c>
      <c r="P304" s="19">
        <v>9.64</v>
      </c>
      <c r="Q304" s="17">
        <v>476</v>
      </c>
      <c r="R304" s="26">
        <v>59.24</v>
      </c>
      <c r="S304" s="13">
        <v>1102.1300000000001</v>
      </c>
      <c r="T304" s="17">
        <v>66</v>
      </c>
      <c r="U304" s="17">
        <v>2</v>
      </c>
      <c r="V304" s="17">
        <v>10</v>
      </c>
      <c r="W304" s="46">
        <v>0.16666666666666666</v>
      </c>
      <c r="X304" s="16">
        <v>44245</v>
      </c>
      <c r="Y304" s="16">
        <v>44196</v>
      </c>
      <c r="Z304" s="16" t="s">
        <v>1649</v>
      </c>
      <c r="AA304" s="17">
        <v>12552</v>
      </c>
      <c r="AB304" s="17">
        <v>10333</v>
      </c>
      <c r="AC304" s="39">
        <v>0.21474886286654407</v>
      </c>
      <c r="AD304" s="19">
        <v>0.25</v>
      </c>
      <c r="AE304" s="19">
        <v>0.66</v>
      </c>
      <c r="AF304" s="18">
        <v>-0.62121212121212122</v>
      </c>
      <c r="AG304" s="17">
        <v>53268</v>
      </c>
      <c r="AH304" s="17">
        <v>83842</v>
      </c>
      <c r="AI304" s="19">
        <v>141.46</v>
      </c>
      <c r="AJ304" s="19">
        <v>137.72999999999999</v>
      </c>
      <c r="AK304" s="18">
        <v>2.708197197415246E-2</v>
      </c>
      <c r="AL304" s="19">
        <v>91.68</v>
      </c>
      <c r="AM304" s="19">
        <v>156.72999999999999</v>
      </c>
      <c r="AN304" s="22">
        <v>1.11E-2</v>
      </c>
      <c r="AO304" s="19">
        <v>578.08000000000004</v>
      </c>
      <c r="AP304" s="1"/>
      <c r="AQ304" s="11"/>
    </row>
    <row r="305" spans="1:43" ht="17.25" customHeight="1" x14ac:dyDescent="0.35">
      <c r="A305" s="11">
        <v>304</v>
      </c>
      <c r="B305" s="12" t="s">
        <v>1185</v>
      </c>
      <c r="C305" s="11" t="s">
        <v>518</v>
      </c>
      <c r="D305" s="11" t="s">
        <v>1186</v>
      </c>
      <c r="E305" s="11" t="s">
        <v>66</v>
      </c>
      <c r="F305" s="11" t="s">
        <v>1187</v>
      </c>
      <c r="G305" s="13">
        <v>10305.299999999999</v>
      </c>
      <c r="H305" s="13">
        <v>13202</v>
      </c>
      <c r="I305" s="14">
        <v>43928</v>
      </c>
      <c r="J305" s="15">
        <v>3.38</v>
      </c>
      <c r="K305" s="34" t="s">
        <v>1188</v>
      </c>
      <c r="L305" s="15">
        <v>6.9</v>
      </c>
      <c r="M305" s="15">
        <v>0.64100000000000001</v>
      </c>
      <c r="N305" s="15" t="s">
        <v>1644</v>
      </c>
      <c r="P305" s="19">
        <v>14.4</v>
      </c>
      <c r="Q305" s="17">
        <v>203</v>
      </c>
      <c r="R305" s="26">
        <v>71</v>
      </c>
      <c r="W305" s="46" t="e">
        <v>#DIV/0!</v>
      </c>
      <c r="X305" s="16">
        <v>44244</v>
      </c>
      <c r="Y305" s="16">
        <v>44191</v>
      </c>
      <c r="Z305" s="16" t="s">
        <v>1649</v>
      </c>
      <c r="AA305" s="17">
        <v>10119</v>
      </c>
      <c r="AB305" s="17">
        <v>9986</v>
      </c>
      <c r="AC305" s="39">
        <v>1.3318646104546365E-2</v>
      </c>
      <c r="AD305" s="19">
        <v>2.82</v>
      </c>
      <c r="AE305" s="19">
        <v>4.6500000000000004</v>
      </c>
      <c r="AF305" s="18">
        <v>-0.39354838709677425</v>
      </c>
      <c r="AG305" s="17">
        <v>2504</v>
      </c>
      <c r="AH305" s="17">
        <v>7773</v>
      </c>
      <c r="AI305" s="19">
        <v>66.86</v>
      </c>
      <c r="AJ305" s="19">
        <v>66.72</v>
      </c>
      <c r="AK305" s="18">
        <v>2.0983213429256681E-3</v>
      </c>
      <c r="AL305" s="19">
        <v>41.85</v>
      </c>
      <c r="AM305" s="19">
        <v>74.89</v>
      </c>
      <c r="AO305" s="19">
        <v>23</v>
      </c>
      <c r="AP305" s="37" t="s">
        <v>1189</v>
      </c>
      <c r="AQ305" s="11"/>
    </row>
    <row r="306" spans="1:43" ht="17.25" customHeight="1" x14ac:dyDescent="0.35">
      <c r="A306" s="11">
        <v>305</v>
      </c>
      <c r="B306" s="12" t="s">
        <v>1271</v>
      </c>
      <c r="C306" s="11" t="s">
        <v>643</v>
      </c>
      <c r="D306" s="11" t="s">
        <v>1272</v>
      </c>
      <c r="E306" s="11" t="s">
        <v>66</v>
      </c>
      <c r="F306" s="11" t="s">
        <v>1273</v>
      </c>
      <c r="G306" s="13">
        <v>10299.4</v>
      </c>
      <c r="H306" s="13">
        <v>10040.9</v>
      </c>
      <c r="I306" s="14">
        <v>43914</v>
      </c>
      <c r="J306" s="15">
        <v>2.93</v>
      </c>
      <c r="K306" s="34" t="s">
        <v>121</v>
      </c>
      <c r="L306" s="15">
        <v>3</v>
      </c>
      <c r="M306" s="15">
        <v>1.2</v>
      </c>
      <c r="N306" s="15" t="s">
        <v>1644</v>
      </c>
      <c r="P306" s="19">
        <v>12.6</v>
      </c>
      <c r="Q306" s="17">
        <v>197</v>
      </c>
      <c r="R306" s="26">
        <v>64</v>
      </c>
      <c r="S306" s="13">
        <v>495</v>
      </c>
      <c r="T306" s="43">
        <v>58.3</v>
      </c>
      <c r="U306" s="43">
        <v>6</v>
      </c>
      <c r="V306" s="43">
        <v>6</v>
      </c>
      <c r="W306" s="46">
        <v>0.5</v>
      </c>
      <c r="X306" s="16">
        <v>44250</v>
      </c>
      <c r="Y306" s="16">
        <v>44196</v>
      </c>
      <c r="Z306" s="16" t="s">
        <v>1649</v>
      </c>
      <c r="AA306" s="17">
        <v>10154</v>
      </c>
      <c r="AB306" s="17">
        <v>10299</v>
      </c>
      <c r="AC306" s="39">
        <v>-1.407903679968929E-2</v>
      </c>
      <c r="AD306" s="19">
        <v>3.02</v>
      </c>
      <c r="AE306" s="19">
        <v>3.33</v>
      </c>
      <c r="AF306" s="18">
        <v>-9.3093093093093104E-2</v>
      </c>
      <c r="AG306" s="17">
        <v>12046</v>
      </c>
      <c r="AH306" s="17">
        <v>23434</v>
      </c>
      <c r="AI306" s="19">
        <v>96.3</v>
      </c>
      <c r="AJ306" s="19">
        <v>87.92</v>
      </c>
      <c r="AK306" s="18">
        <v>9.5313921747042715E-2</v>
      </c>
      <c r="AL306" s="19">
        <v>65.37</v>
      </c>
      <c r="AM306" s="19">
        <v>103.79</v>
      </c>
      <c r="AN306" s="22">
        <v>1.7999999999999999E-2</v>
      </c>
      <c r="AO306" s="19">
        <v>31.67</v>
      </c>
      <c r="AQ306" s="11"/>
    </row>
    <row r="307" spans="1:43" ht="17.25" customHeight="1" x14ac:dyDescent="0.35">
      <c r="A307" s="11">
        <v>306</v>
      </c>
      <c r="B307" s="12" t="s">
        <v>1352</v>
      </c>
      <c r="C307" s="11" t="s">
        <v>163</v>
      </c>
      <c r="D307" s="11" t="s">
        <v>1353</v>
      </c>
      <c r="E307" s="11" t="s">
        <v>66</v>
      </c>
      <c r="F307" s="11" t="s">
        <v>1354</v>
      </c>
      <c r="G307" s="13">
        <v>10292</v>
      </c>
      <c r="H307" s="13">
        <v>8040</v>
      </c>
      <c r="I307" s="14">
        <v>43935</v>
      </c>
      <c r="J307" s="15">
        <v>1.3</v>
      </c>
      <c r="K307" s="34" t="s">
        <v>124</v>
      </c>
      <c r="L307" s="15">
        <v>3.1</v>
      </c>
      <c r="M307" s="15">
        <v>0.8</v>
      </c>
      <c r="N307" s="15" t="s">
        <v>1644</v>
      </c>
      <c r="P307" s="19">
        <v>44</v>
      </c>
      <c r="Q307" s="17">
        <v>473</v>
      </c>
      <c r="R307" s="26">
        <v>94.055000000000007</v>
      </c>
      <c r="S307" s="13">
        <v>312.02999999999997</v>
      </c>
      <c r="T307" s="43">
        <v>63.8</v>
      </c>
      <c r="U307" s="43">
        <v>2</v>
      </c>
      <c r="V307" s="43">
        <v>8</v>
      </c>
      <c r="W307" s="46">
        <v>0.2</v>
      </c>
      <c r="X307" s="16">
        <v>44253</v>
      </c>
      <c r="Y307" s="16">
        <v>44196</v>
      </c>
      <c r="Z307" s="16" t="s">
        <v>1649</v>
      </c>
      <c r="AA307" s="17">
        <v>9363</v>
      </c>
      <c r="AB307" s="17">
        <v>10292</v>
      </c>
      <c r="AC307" s="39">
        <v>-9.0264282938204432E-2</v>
      </c>
      <c r="AD307" s="19">
        <v>-2.33</v>
      </c>
      <c r="AE307" s="19">
        <v>1.48</v>
      </c>
      <c r="AF307" s="18">
        <v>-2.5743243243243246</v>
      </c>
      <c r="AG307" s="17">
        <v>19218</v>
      </c>
      <c r="AH307" s="17">
        <v>44004</v>
      </c>
      <c r="AI307" s="19">
        <v>43.19</v>
      </c>
      <c r="AJ307" s="19">
        <v>47.53</v>
      </c>
      <c r="AK307" s="18">
        <v>-9.1310751104565602E-2</v>
      </c>
      <c r="AL307" s="19">
        <v>22.16</v>
      </c>
      <c r="AM307" s="19">
        <v>46.72</v>
      </c>
      <c r="AQ307" s="11"/>
    </row>
    <row r="308" spans="1:43" ht="17.25" customHeight="1" x14ac:dyDescent="0.35">
      <c r="A308" s="11">
        <v>307</v>
      </c>
      <c r="B308" s="12" t="s">
        <v>48</v>
      </c>
      <c r="C308" s="11" t="s">
        <v>34</v>
      </c>
      <c r="D308" s="11" t="s">
        <v>84</v>
      </c>
      <c r="E308" s="11" t="s">
        <v>68</v>
      </c>
      <c r="G308" s="13">
        <v>10283</v>
      </c>
      <c r="H308" s="13">
        <v>9025</v>
      </c>
      <c r="I308" s="23"/>
      <c r="J308" s="19"/>
      <c r="K308" s="35"/>
      <c r="L308" s="19"/>
      <c r="M308" s="19"/>
      <c r="N308" s="15" t="s">
        <v>1644</v>
      </c>
      <c r="R308" s="25"/>
      <c r="S308" s="17"/>
      <c r="W308" s="46" t="e">
        <v>#DIV/0!</v>
      </c>
      <c r="X308" s="23"/>
      <c r="Y308" s="23"/>
      <c r="Z308" s="23"/>
      <c r="AA308" s="13">
        <v>10283</v>
      </c>
      <c r="AB308" s="13">
        <v>9025</v>
      </c>
      <c r="AC308" s="39">
        <v>0.13939058171745153</v>
      </c>
      <c r="AF308" s="18"/>
      <c r="AP308" s="37" t="s">
        <v>603</v>
      </c>
      <c r="AQ308" s="11"/>
    </row>
    <row r="309" spans="1:43" ht="17.25" customHeight="1" x14ac:dyDescent="0.35">
      <c r="A309" s="11">
        <v>308</v>
      </c>
      <c r="B309" s="12" t="s">
        <v>1434</v>
      </c>
      <c r="C309" s="11" t="s">
        <v>1000</v>
      </c>
      <c r="D309" s="11" t="s">
        <v>1435</v>
      </c>
      <c r="E309" s="11" t="s">
        <v>66</v>
      </c>
      <c r="F309" s="11" t="s">
        <v>1436</v>
      </c>
      <c r="G309" s="13">
        <v>10221.299999999999</v>
      </c>
      <c r="H309" s="13">
        <v>9714.4</v>
      </c>
      <c r="I309" s="14">
        <v>43930</v>
      </c>
      <c r="J309" s="15">
        <v>5.94</v>
      </c>
      <c r="K309" s="34" t="s">
        <v>122</v>
      </c>
      <c r="L309" s="15">
        <v>26.8</v>
      </c>
      <c r="M309" s="15">
        <v>1.96</v>
      </c>
      <c r="N309" s="15" t="s">
        <v>1644</v>
      </c>
      <c r="P309" s="19">
        <v>16.600000000000001</v>
      </c>
      <c r="Q309" s="17">
        <v>231</v>
      </c>
      <c r="R309" s="26">
        <v>71.84</v>
      </c>
      <c r="S309" s="13">
        <v>395</v>
      </c>
      <c r="W309" s="46" t="e">
        <v>#DIV/0!</v>
      </c>
      <c r="X309" s="16">
        <v>44249</v>
      </c>
      <c r="Y309" s="16">
        <v>44196</v>
      </c>
      <c r="Z309" s="16" t="s">
        <v>1649</v>
      </c>
      <c r="AA309" s="17">
        <v>9061</v>
      </c>
      <c r="AB309" s="17">
        <v>10221</v>
      </c>
      <c r="AC309" s="39">
        <v>-0.11349183054495646</v>
      </c>
      <c r="AD309" s="19">
        <v>0.28000000000000003</v>
      </c>
      <c r="AE309" s="19">
        <v>0.71</v>
      </c>
      <c r="AF309" s="18">
        <v>-0.60563380281690138</v>
      </c>
      <c r="AG309" s="17">
        <v>4945.5</v>
      </c>
      <c r="AH309" s="17">
        <v>18042.7</v>
      </c>
      <c r="AI309" s="19">
        <v>23.28</v>
      </c>
      <c r="AJ309" s="19">
        <v>21.71</v>
      </c>
      <c r="AK309" s="18">
        <v>7.2316904652234004E-2</v>
      </c>
      <c r="AL309" s="19">
        <v>11.63</v>
      </c>
      <c r="AM309" s="19">
        <v>28.81</v>
      </c>
      <c r="AN309" s="22">
        <v>3.8699999999999998E-2</v>
      </c>
      <c r="AO309" s="19">
        <v>32.07</v>
      </c>
      <c r="AQ309" s="11"/>
    </row>
    <row r="310" spans="1:43" ht="17" customHeight="1" x14ac:dyDescent="0.35">
      <c r="A310" s="11">
        <v>309</v>
      </c>
      <c r="B310" s="12" t="s">
        <v>203</v>
      </c>
      <c r="C310" s="11" t="s">
        <v>171</v>
      </c>
      <c r="D310" s="11" t="s">
        <v>204</v>
      </c>
      <c r="E310" s="11" t="s">
        <v>66</v>
      </c>
      <c r="F310" s="11" t="s">
        <v>205</v>
      </c>
      <c r="G310" s="13">
        <v>10213</v>
      </c>
      <c r="H310" s="13">
        <v>10188.299999999999</v>
      </c>
      <c r="I310" s="14">
        <v>43913</v>
      </c>
      <c r="J310" s="15">
        <v>3.97</v>
      </c>
      <c r="K310" s="34" t="s">
        <v>121</v>
      </c>
      <c r="L310" s="15">
        <v>2.2000000000000002</v>
      </c>
      <c r="M310" s="15">
        <v>0.1</v>
      </c>
      <c r="N310" s="15" t="s">
        <v>1644</v>
      </c>
      <c r="P310" s="19">
        <v>9.1999999999999993</v>
      </c>
      <c r="Q310" s="17">
        <v>95</v>
      </c>
      <c r="R310" s="26">
        <v>96.841999999999999</v>
      </c>
      <c r="S310" s="13">
        <v>320</v>
      </c>
      <c r="T310" s="43">
        <v>61.5</v>
      </c>
      <c r="U310" s="43">
        <v>2</v>
      </c>
      <c r="V310" s="43">
        <v>8</v>
      </c>
      <c r="W310" s="46">
        <v>0.2</v>
      </c>
      <c r="X310" s="16">
        <v>44229</v>
      </c>
      <c r="Y310" s="16">
        <v>44196</v>
      </c>
      <c r="Z310" s="16" t="s">
        <v>1649</v>
      </c>
      <c r="AA310" s="17">
        <v>11036</v>
      </c>
      <c r="AB310" s="17">
        <v>10212</v>
      </c>
      <c r="AC310" s="39">
        <v>8.0689385037211125E-2</v>
      </c>
      <c r="AD310" s="19">
        <v>5.18</v>
      </c>
      <c r="AE310" s="19">
        <v>3.66</v>
      </c>
      <c r="AF310" s="18">
        <v>0.41530054644808728</v>
      </c>
      <c r="AG310" s="17">
        <v>0</v>
      </c>
      <c r="AH310" s="17">
        <v>12205</v>
      </c>
      <c r="AI310" s="19">
        <v>44.09</v>
      </c>
      <c r="AJ310" s="19">
        <v>38.31</v>
      </c>
      <c r="AK310" s="18">
        <v>0.15087444531453931</v>
      </c>
      <c r="AL310" s="19">
        <v>17.12</v>
      </c>
      <c r="AM310" s="19">
        <v>50.23</v>
      </c>
      <c r="AN310" s="22">
        <v>1.2200000000000001E-2</v>
      </c>
      <c r="AO310" s="19">
        <v>9.16</v>
      </c>
    </row>
    <row r="311" spans="1:43" ht="17" customHeight="1" x14ac:dyDescent="0.35">
      <c r="A311" s="11">
        <v>310</v>
      </c>
      <c r="B311" s="12" t="s">
        <v>303</v>
      </c>
      <c r="C311" s="11" t="s">
        <v>25</v>
      </c>
      <c r="D311" s="11" t="s">
        <v>304</v>
      </c>
      <c r="E311" s="11" t="s">
        <v>66</v>
      </c>
      <c r="F311" s="11" t="s">
        <v>303</v>
      </c>
      <c r="G311" s="13">
        <v>10189</v>
      </c>
      <c r="H311" s="13">
        <v>10736</v>
      </c>
      <c r="I311" s="14">
        <v>44258</v>
      </c>
      <c r="J311" s="15">
        <v>2.5099999999999998</v>
      </c>
      <c r="K311" s="34" t="s">
        <v>121</v>
      </c>
      <c r="L311" s="15">
        <v>14</v>
      </c>
      <c r="M311" s="15">
        <v>0</v>
      </c>
      <c r="N311" s="15" t="s">
        <v>1644</v>
      </c>
      <c r="P311" s="19">
        <v>10.8</v>
      </c>
      <c r="Q311" s="17">
        <v>175</v>
      </c>
      <c r="R311" s="26">
        <v>64.400000000000006</v>
      </c>
      <c r="S311" s="13">
        <v>461</v>
      </c>
      <c r="T311" s="17">
        <v>64.384615384615387</v>
      </c>
      <c r="U311" s="17">
        <v>2</v>
      </c>
      <c r="V311" s="17">
        <v>11</v>
      </c>
      <c r="W311" s="46">
        <v>0.15384615384615385</v>
      </c>
      <c r="X311" s="16">
        <v>44252</v>
      </c>
      <c r="Y311" s="16">
        <v>44196</v>
      </c>
      <c r="Z311" s="16" t="s">
        <v>1649</v>
      </c>
      <c r="AA311" s="17">
        <v>9660</v>
      </c>
      <c r="AB311" s="17">
        <v>10189</v>
      </c>
      <c r="AC311" s="39">
        <v>-5.1918735891647853E-2</v>
      </c>
      <c r="AD311" s="19">
        <v>0.06</v>
      </c>
      <c r="AE311" s="19">
        <v>0.45</v>
      </c>
      <c r="AF311" s="18">
        <v>-0.8666666666666667</v>
      </c>
      <c r="AG311" s="17">
        <v>1061</v>
      </c>
      <c r="AH311" s="17">
        <v>34603</v>
      </c>
      <c r="AI311" s="19">
        <v>23.35</v>
      </c>
      <c r="AJ311" s="19">
        <v>19.11</v>
      </c>
      <c r="AK311" s="18">
        <v>0.2218733647305077</v>
      </c>
      <c r="AL311" s="19">
        <v>8.11</v>
      </c>
      <c r="AM311" s="19">
        <v>29.07</v>
      </c>
      <c r="AN311" s="22">
        <v>2.3199999999999998E-2</v>
      </c>
      <c r="AO311" s="19">
        <v>410.62</v>
      </c>
    </row>
    <row r="312" spans="1:43" ht="17" customHeight="1" x14ac:dyDescent="0.35">
      <c r="A312" s="11">
        <v>311</v>
      </c>
      <c r="B312" s="12" t="s">
        <v>398</v>
      </c>
      <c r="C312" s="11" t="s">
        <v>31</v>
      </c>
      <c r="D312" s="11" t="s">
        <v>399</v>
      </c>
      <c r="E312" s="11" t="s">
        <v>66</v>
      </c>
      <c r="F312" s="11" t="s">
        <v>400</v>
      </c>
      <c r="G312" s="13">
        <v>10187</v>
      </c>
      <c r="H312" s="13">
        <v>5823</v>
      </c>
      <c r="I312" s="14">
        <v>43922</v>
      </c>
      <c r="J312" s="15">
        <v>7.3</v>
      </c>
      <c r="K312" s="34" t="s">
        <v>123</v>
      </c>
      <c r="L312" s="15">
        <v>14.9</v>
      </c>
      <c r="M312" s="15">
        <v>1.08</v>
      </c>
      <c r="N312" s="15" t="s">
        <v>1644</v>
      </c>
      <c r="P312" s="19">
        <v>27.6</v>
      </c>
      <c r="Q312" s="17">
        <v>423</v>
      </c>
      <c r="R312" s="26">
        <v>65.2</v>
      </c>
      <c r="S312" s="13">
        <v>385</v>
      </c>
      <c r="T312" s="43">
        <v>62.8</v>
      </c>
      <c r="U312" s="43">
        <v>2</v>
      </c>
      <c r="V312" s="43">
        <v>8</v>
      </c>
      <c r="W312" s="46">
        <v>0.2</v>
      </c>
      <c r="X312" s="16">
        <v>44253</v>
      </c>
      <c r="Y312" s="16">
        <v>44196</v>
      </c>
      <c r="Z312" s="16" t="s">
        <v>1649</v>
      </c>
      <c r="AA312" s="17">
        <v>14852</v>
      </c>
      <c r="AB312" s="17">
        <v>10187</v>
      </c>
      <c r="AC312" s="39">
        <v>0.45793658584470404</v>
      </c>
      <c r="AD312" s="19">
        <v>1.4</v>
      </c>
      <c r="AE312" s="19">
        <v>1.71</v>
      </c>
      <c r="AF312" s="18">
        <v>-0.18128654970760238</v>
      </c>
      <c r="AG312" s="17">
        <v>36322</v>
      </c>
      <c r="AH312" s="17">
        <v>74619</v>
      </c>
      <c r="AI312" s="19">
        <v>113.86</v>
      </c>
      <c r="AJ312" s="19">
        <v>115.63</v>
      </c>
      <c r="AK312" s="18">
        <v>-1.5307446164490151E-2</v>
      </c>
      <c r="AL312" s="19">
        <v>72.5</v>
      </c>
      <c r="AM312" s="19">
        <v>123.93</v>
      </c>
      <c r="AO312" s="19">
        <v>88.41</v>
      </c>
      <c r="AP312" s="37" t="s">
        <v>362</v>
      </c>
    </row>
    <row r="313" spans="1:43" ht="17" customHeight="1" x14ac:dyDescent="0.35">
      <c r="A313" s="11">
        <v>312</v>
      </c>
      <c r="B313" s="12" t="s">
        <v>484</v>
      </c>
      <c r="C313" s="11" t="s">
        <v>278</v>
      </c>
      <c r="D313" s="11" t="s">
        <v>485</v>
      </c>
      <c r="E313" s="11" t="s">
        <v>66</v>
      </c>
      <c r="F313" s="11" t="s">
        <v>486</v>
      </c>
      <c r="G313" s="13">
        <v>10168</v>
      </c>
      <c r="H313" s="13">
        <v>10529.6</v>
      </c>
      <c r="I313" s="14">
        <v>43910</v>
      </c>
      <c r="J313" s="15">
        <v>5.9</v>
      </c>
      <c r="K313" s="34" t="s">
        <v>122</v>
      </c>
      <c r="L313" s="15">
        <v>10.24</v>
      </c>
      <c r="M313" s="15">
        <v>5.3</v>
      </c>
      <c r="N313" s="15" t="s">
        <v>1644</v>
      </c>
      <c r="P313" s="19">
        <v>13.95</v>
      </c>
      <c r="Q313" s="17">
        <v>314</v>
      </c>
      <c r="R313" s="26">
        <v>44.389000000000003</v>
      </c>
      <c r="S313" s="13">
        <v>410.89699999999999</v>
      </c>
      <c r="T313" s="43">
        <v>67.5</v>
      </c>
      <c r="U313" s="43">
        <v>1</v>
      </c>
      <c r="V313" s="43">
        <v>10</v>
      </c>
      <c r="W313" s="46">
        <v>9.0909090909090912E-2</v>
      </c>
      <c r="X313" s="16">
        <v>44249</v>
      </c>
      <c r="Y313" s="16">
        <v>44196</v>
      </c>
      <c r="Z313" s="16" t="s">
        <v>1649</v>
      </c>
      <c r="AA313" s="17">
        <v>10165</v>
      </c>
      <c r="AB313" s="17">
        <v>10168</v>
      </c>
      <c r="AC313" s="39">
        <v>-2.9504327301337529E-4</v>
      </c>
      <c r="AD313" s="19">
        <v>2.34</v>
      </c>
      <c r="AE313" s="19">
        <v>3.61</v>
      </c>
      <c r="AF313" s="18">
        <v>-0.35180055401662053</v>
      </c>
      <c r="AG313" s="17">
        <v>2627</v>
      </c>
      <c r="AH313" s="17">
        <v>16029</v>
      </c>
      <c r="AI313" s="19">
        <v>38.49</v>
      </c>
      <c r="AJ313" s="19">
        <v>42.39</v>
      </c>
      <c r="AK313" s="18">
        <v>-9.2002830856334011E-2</v>
      </c>
      <c r="AL313" s="19">
        <v>17</v>
      </c>
      <c r="AM313" s="19">
        <v>50.52</v>
      </c>
      <c r="AN313" s="22">
        <v>1.37E-2</v>
      </c>
      <c r="AO313" s="19">
        <v>21.24</v>
      </c>
    </row>
    <row r="314" spans="1:43" ht="17" customHeight="1" x14ac:dyDescent="0.35">
      <c r="A314" s="11">
        <v>313</v>
      </c>
      <c r="B314" s="12" t="s">
        <v>1522</v>
      </c>
      <c r="C314" s="11" t="s">
        <v>16</v>
      </c>
      <c r="D314" s="11" t="s">
        <v>1523</v>
      </c>
      <c r="E314" s="11" t="s">
        <v>66</v>
      </c>
      <c r="F314" s="11" t="s">
        <v>1524</v>
      </c>
      <c r="G314" s="13">
        <v>10164.4</v>
      </c>
      <c r="H314" s="13">
        <v>12593.2</v>
      </c>
      <c r="I314" s="14">
        <v>43924</v>
      </c>
      <c r="J314" s="15">
        <v>2.67</v>
      </c>
      <c r="K314" s="15" t="s">
        <v>122</v>
      </c>
      <c r="L314" s="15">
        <v>2.4</v>
      </c>
      <c r="M314" s="15">
        <v>0.107</v>
      </c>
      <c r="N314" s="15" t="s">
        <v>1644</v>
      </c>
      <c r="P314" s="19">
        <v>10.9</v>
      </c>
      <c r="Q314" s="17">
        <v>80</v>
      </c>
      <c r="R314" s="26">
        <v>136.08000000000001</v>
      </c>
      <c r="S314" s="13">
        <v>380.34</v>
      </c>
      <c r="T314" s="43">
        <v>63</v>
      </c>
      <c r="U314" s="43">
        <v>4</v>
      </c>
      <c r="V314" s="43">
        <v>8</v>
      </c>
      <c r="W314" s="46">
        <v>0.33333333333333331</v>
      </c>
      <c r="X314" s="16">
        <v>44250</v>
      </c>
      <c r="Y314" s="16">
        <v>44196</v>
      </c>
      <c r="Z314" s="16" t="s">
        <v>1649</v>
      </c>
      <c r="AA314" s="17">
        <v>8586</v>
      </c>
      <c r="AB314" s="17">
        <v>10191</v>
      </c>
      <c r="AC314" s="39">
        <v>-0.15749190462172505</v>
      </c>
      <c r="AD314" s="19">
        <v>1.42</v>
      </c>
      <c r="AE314" s="19">
        <v>3.09</v>
      </c>
      <c r="AF314" s="18">
        <v>-0.54045307443365698</v>
      </c>
      <c r="AG314" s="17">
        <v>773.72</v>
      </c>
      <c r="AH314" s="17">
        <v>23078.75</v>
      </c>
      <c r="AI314" s="19">
        <v>37.53</v>
      </c>
      <c r="AJ314" s="19">
        <v>66.36</v>
      </c>
      <c r="AK314" s="18">
        <v>-0.43444846292947559</v>
      </c>
      <c r="AL314" s="19">
        <v>12.16</v>
      </c>
      <c r="AM314" s="19">
        <v>51.22</v>
      </c>
      <c r="AN314" s="22">
        <v>7.5499999999999998E-2</v>
      </c>
      <c r="AO314" s="19">
        <v>35.18</v>
      </c>
      <c r="AP314" s="1"/>
    </row>
    <row r="315" spans="1:43" ht="17" customHeight="1" x14ac:dyDescent="0.35">
      <c r="A315" s="11">
        <v>314</v>
      </c>
      <c r="B315" s="12" t="s">
        <v>575</v>
      </c>
      <c r="C315" s="11" t="s">
        <v>155</v>
      </c>
      <c r="D315" s="11" t="s">
        <v>576</v>
      </c>
      <c r="E315" s="11" t="s">
        <v>66</v>
      </c>
      <c r="F315" s="11" t="s">
        <v>577</v>
      </c>
      <c r="G315" s="13">
        <v>10150</v>
      </c>
      <c r="H315" s="13">
        <v>9536.4</v>
      </c>
      <c r="I315" s="14">
        <v>43917</v>
      </c>
      <c r="J315" s="15">
        <v>2.2999999999999998</v>
      </c>
      <c r="K315" s="34" t="s">
        <v>121</v>
      </c>
      <c r="L315" s="15">
        <v>2</v>
      </c>
      <c r="M315" s="15">
        <v>0.4</v>
      </c>
      <c r="N315" s="15" t="s">
        <v>1644</v>
      </c>
      <c r="P315" s="19">
        <v>3.1</v>
      </c>
      <c r="Q315" s="17">
        <v>133</v>
      </c>
      <c r="R315" s="26">
        <v>23</v>
      </c>
      <c r="S315" s="13">
        <v>242</v>
      </c>
      <c r="T315" s="43">
        <v>50.125</v>
      </c>
      <c r="U315" s="43">
        <v>1</v>
      </c>
      <c r="V315" s="43">
        <v>7</v>
      </c>
      <c r="W315" s="46">
        <v>0.125</v>
      </c>
      <c r="X315" s="16">
        <v>44253</v>
      </c>
      <c r="Y315" s="16">
        <v>44196</v>
      </c>
      <c r="Z315" s="16" t="s">
        <v>1649</v>
      </c>
      <c r="AA315" s="17">
        <v>11604</v>
      </c>
      <c r="AB315" s="17">
        <v>10150</v>
      </c>
      <c r="AC315" s="39">
        <v>0.1432512315270936</v>
      </c>
      <c r="AD315" s="19">
        <v>23.53</v>
      </c>
      <c r="AE315" s="19">
        <v>17.88</v>
      </c>
      <c r="AF315" s="18">
        <v>0.31599552572706952</v>
      </c>
      <c r="AG315" s="17">
        <v>881</v>
      </c>
      <c r="AH315" s="17">
        <v>11597</v>
      </c>
      <c r="AI315" s="19">
        <v>452.57</v>
      </c>
      <c r="AJ315" s="19">
        <v>438.26</v>
      </c>
      <c r="AK315" s="18">
        <v>3.2651850499703379E-2</v>
      </c>
      <c r="AL315" s="19">
        <v>251.52</v>
      </c>
      <c r="AM315" s="19">
        <v>496.61</v>
      </c>
      <c r="AO315" s="19">
        <v>20.100000000000001</v>
      </c>
      <c r="AP315" s="37" t="s">
        <v>390</v>
      </c>
    </row>
    <row r="316" spans="1:43" ht="17" customHeight="1" x14ac:dyDescent="0.35">
      <c r="A316" s="11">
        <v>315</v>
      </c>
      <c r="B316" s="12" t="s">
        <v>661</v>
      </c>
      <c r="C316" s="11" t="s">
        <v>265</v>
      </c>
      <c r="D316" s="11" t="s">
        <v>662</v>
      </c>
      <c r="E316" s="11" t="s">
        <v>66</v>
      </c>
      <c r="F316" s="11" t="s">
        <v>663</v>
      </c>
      <c r="G316" s="13">
        <v>10086.799999999999</v>
      </c>
      <c r="H316" s="13">
        <v>8057.6</v>
      </c>
      <c r="I316" s="14">
        <v>43913</v>
      </c>
      <c r="J316" s="15">
        <v>3.5</v>
      </c>
      <c r="K316" s="34" t="s">
        <v>122</v>
      </c>
      <c r="L316" s="15">
        <v>18</v>
      </c>
      <c r="M316" s="15">
        <v>0.06</v>
      </c>
      <c r="N316" s="15" t="s">
        <v>1644</v>
      </c>
      <c r="P316" s="19">
        <v>10.199999999999999</v>
      </c>
      <c r="Q316" s="17">
        <v>234.2</v>
      </c>
      <c r="R316" s="26">
        <v>43.368000000000002</v>
      </c>
      <c r="S316" s="13">
        <v>450.85399999999998</v>
      </c>
      <c r="T316" s="43">
        <v>62.6</v>
      </c>
      <c r="U316" s="43">
        <v>2</v>
      </c>
      <c r="V316" s="43">
        <v>7</v>
      </c>
      <c r="W316" s="46">
        <v>0.22222222222222221</v>
      </c>
      <c r="X316" s="16">
        <v>44246</v>
      </c>
      <c r="Y316" s="16">
        <v>44196</v>
      </c>
      <c r="Z316" s="16" t="s">
        <v>1649</v>
      </c>
      <c r="AA316" s="17">
        <v>10094.799999999999</v>
      </c>
      <c r="AB316" s="17">
        <v>10086.799999999999</v>
      </c>
      <c r="AC316" s="39">
        <v>7.9311575524447801E-4</v>
      </c>
      <c r="AD316" s="19">
        <v>6.99</v>
      </c>
      <c r="AE316" s="19">
        <v>5.84</v>
      </c>
      <c r="AF316" s="18">
        <v>0.19691780821917815</v>
      </c>
      <c r="AG316" s="17">
        <v>2589.3000000000002</v>
      </c>
      <c r="AH316" s="17">
        <v>44649.9</v>
      </c>
      <c r="AI316" s="19">
        <v>135.49</v>
      </c>
      <c r="AJ316" s="19">
        <v>127.7</v>
      </c>
      <c r="AK316" s="18">
        <v>6.1002349256068962E-2</v>
      </c>
      <c r="AL316" s="19">
        <v>76.27</v>
      </c>
      <c r="AM316" s="19">
        <v>143.66999999999999</v>
      </c>
      <c r="AN316" s="22">
        <v>0.02</v>
      </c>
      <c r="AO316" s="19">
        <v>19.13</v>
      </c>
    </row>
    <row r="317" spans="1:43" ht="17" customHeight="1" x14ac:dyDescent="0.35">
      <c r="A317" s="11">
        <v>316</v>
      </c>
      <c r="B317" s="12" t="s">
        <v>752</v>
      </c>
      <c r="C317" s="11" t="s">
        <v>288</v>
      </c>
      <c r="D317" s="11" t="s">
        <v>753</v>
      </c>
      <c r="E317" s="11" t="s">
        <v>66</v>
      </c>
      <c r="F317" s="11" t="s">
        <v>754</v>
      </c>
      <c r="G317" s="13">
        <v>10083.1</v>
      </c>
      <c r="H317" s="13">
        <v>13033.1</v>
      </c>
      <c r="I317" s="14">
        <v>43916</v>
      </c>
      <c r="J317" s="15">
        <v>7.73</v>
      </c>
      <c r="K317" s="34" t="s">
        <v>122</v>
      </c>
      <c r="L317" s="15">
        <v>18.899999999999999</v>
      </c>
      <c r="M317" s="15">
        <v>3.1</v>
      </c>
      <c r="N317" s="15" t="s">
        <v>1644</v>
      </c>
      <c r="P317" s="19">
        <v>8.6</v>
      </c>
      <c r="Q317" s="17">
        <v>272</v>
      </c>
      <c r="R317" s="26">
        <v>31.7</v>
      </c>
      <c r="S317" s="13">
        <v>451.6</v>
      </c>
      <c r="T317" s="43">
        <v>62</v>
      </c>
      <c r="U317" s="43">
        <v>2</v>
      </c>
      <c r="V317" s="43">
        <v>8</v>
      </c>
      <c r="W317" s="46">
        <v>0.2</v>
      </c>
      <c r="X317" s="16">
        <v>44246</v>
      </c>
      <c r="Y317" s="16">
        <v>44196</v>
      </c>
      <c r="Z317" s="16" t="s">
        <v>1649</v>
      </c>
      <c r="AA317" s="17">
        <v>9385</v>
      </c>
      <c r="AB317" s="17">
        <v>9715</v>
      </c>
      <c r="AC317" s="39">
        <v>-3.3968090581574885E-2</v>
      </c>
      <c r="AD317" s="19">
        <v>-1.82</v>
      </c>
      <c r="AE317" s="19">
        <v>0.44</v>
      </c>
      <c r="AF317" s="18">
        <v>-5.1363636363636367</v>
      </c>
      <c r="AG317" s="17">
        <v>3553</v>
      </c>
      <c r="AH317" s="17">
        <v>14700</v>
      </c>
      <c r="AI317" s="19">
        <v>21.03</v>
      </c>
      <c r="AJ317" s="19">
        <v>18.02</v>
      </c>
      <c r="AK317" s="18">
        <v>0.16703662597114327</v>
      </c>
      <c r="AL317" s="19">
        <v>10.44</v>
      </c>
      <c r="AM317" s="19">
        <v>26.89</v>
      </c>
      <c r="AN317" s="22">
        <v>3.73E-2</v>
      </c>
    </row>
    <row r="318" spans="1:43" ht="17" customHeight="1" x14ac:dyDescent="0.35">
      <c r="A318" s="11">
        <v>317</v>
      </c>
      <c r="B318" s="12" t="s">
        <v>842</v>
      </c>
      <c r="C318" s="11" t="s">
        <v>25</v>
      </c>
      <c r="D318" s="11" t="s">
        <v>843</v>
      </c>
      <c r="E318" s="11" t="s">
        <v>66</v>
      </c>
      <c r="F318" s="11" t="s">
        <v>844</v>
      </c>
      <c r="G318" s="13">
        <v>10076</v>
      </c>
      <c r="H318" s="13">
        <v>9696</v>
      </c>
      <c r="I318" s="14">
        <v>43906</v>
      </c>
      <c r="J318" s="15">
        <v>3.4</v>
      </c>
      <c r="K318" s="34" t="s">
        <v>123</v>
      </c>
      <c r="L318" s="15">
        <v>6.8</v>
      </c>
      <c r="M318" s="15">
        <v>0.1</v>
      </c>
      <c r="N318" s="15" t="s">
        <v>1644</v>
      </c>
      <c r="P318" s="19">
        <v>13.1</v>
      </c>
      <c r="Q318" s="17">
        <v>92</v>
      </c>
      <c r="R318" s="26">
        <v>142</v>
      </c>
      <c r="S318" s="13">
        <v>341</v>
      </c>
      <c r="T318" s="17">
        <v>54</v>
      </c>
      <c r="U318" s="17">
        <v>5</v>
      </c>
      <c r="V318" s="17">
        <v>7</v>
      </c>
      <c r="W318" s="46">
        <v>0.41666666666666669</v>
      </c>
      <c r="X318" s="16">
        <v>44256</v>
      </c>
      <c r="Y318" s="16">
        <v>44196</v>
      </c>
      <c r="Z318" s="16" t="s">
        <v>1649</v>
      </c>
      <c r="AA318" s="17">
        <v>9603</v>
      </c>
      <c r="AB318" s="17">
        <v>10076</v>
      </c>
      <c r="AC318" s="39">
        <v>-4.6943231441048033E-2</v>
      </c>
      <c r="AD318" s="19">
        <v>3.76</v>
      </c>
      <c r="AE318" s="19">
        <v>3.33</v>
      </c>
      <c r="AF318" s="18">
        <v>0.12912912912912905</v>
      </c>
      <c r="AG318" s="17">
        <v>0</v>
      </c>
      <c r="AH318" s="17">
        <v>50050</v>
      </c>
      <c r="AI318" s="19">
        <v>58.3</v>
      </c>
      <c r="AJ318" s="19">
        <v>56.95</v>
      </c>
      <c r="AK318" s="18">
        <v>2.3705004389815525E-2</v>
      </c>
      <c r="AL318" s="19">
        <v>34.75</v>
      </c>
      <c r="AM318" s="19">
        <v>62.15</v>
      </c>
      <c r="AN318" s="22">
        <v>3.6299999999999999E-2</v>
      </c>
      <c r="AO318" s="19">
        <v>15.19</v>
      </c>
      <c r="AP318" s="37" t="s">
        <v>845</v>
      </c>
    </row>
    <row r="319" spans="1:43" ht="17" customHeight="1" x14ac:dyDescent="0.35">
      <c r="A319" s="11">
        <v>318</v>
      </c>
      <c r="B319" s="12" t="s">
        <v>932</v>
      </c>
      <c r="C319" s="11" t="s">
        <v>235</v>
      </c>
      <c r="D319" s="11" t="s">
        <v>933</v>
      </c>
      <c r="E319" s="11" t="s">
        <v>66</v>
      </c>
      <c r="F319" s="11" t="s">
        <v>934</v>
      </c>
      <c r="G319" s="13">
        <v>10074</v>
      </c>
      <c r="H319" s="13">
        <v>9024</v>
      </c>
      <c r="I319" s="14">
        <v>44109</v>
      </c>
      <c r="J319" s="15">
        <v>4.9000000000000004</v>
      </c>
      <c r="K319" s="34" t="s">
        <v>121</v>
      </c>
      <c r="L319" s="15">
        <v>17.399999999999999</v>
      </c>
      <c r="M319" s="15">
        <v>3.3</v>
      </c>
      <c r="N319" s="15" t="s">
        <v>1644</v>
      </c>
      <c r="P319" s="19">
        <v>13.5</v>
      </c>
      <c r="Q319" s="17">
        <v>168</v>
      </c>
      <c r="R319" s="26">
        <v>80</v>
      </c>
      <c r="S319" s="13">
        <v>347</v>
      </c>
      <c r="W319" s="46" t="e">
        <v>#DIV/0!</v>
      </c>
      <c r="X319" s="16">
        <v>44054</v>
      </c>
      <c r="Y319" s="16">
        <v>44012</v>
      </c>
      <c r="AA319" s="17">
        <v>9008</v>
      </c>
      <c r="AB319" s="17">
        <v>10074</v>
      </c>
      <c r="AC319" s="39">
        <v>-0.10581695453643042</v>
      </c>
      <c r="AD319" s="19">
        <v>-2.16</v>
      </c>
      <c r="AE319" s="19">
        <v>0.26</v>
      </c>
      <c r="AF319" s="18">
        <v>-9.3076923076923066</v>
      </c>
      <c r="AG319" s="17">
        <v>3951</v>
      </c>
      <c r="AH319" s="17">
        <v>5147</v>
      </c>
      <c r="AI319" s="19">
        <v>17.97</v>
      </c>
      <c r="AJ319" s="19">
        <v>13.91</v>
      </c>
      <c r="AK319" s="18">
        <v>0.29187634795111422</v>
      </c>
      <c r="AL319" s="19">
        <v>7.9</v>
      </c>
      <c r="AM319" s="19">
        <v>25.06</v>
      </c>
      <c r="AN319" s="22">
        <v>8.3000000000000001E-3</v>
      </c>
    </row>
    <row r="320" spans="1:43" ht="17" customHeight="1" x14ac:dyDescent="0.35">
      <c r="A320" s="11">
        <v>319</v>
      </c>
      <c r="B320" s="12" t="s">
        <v>1018</v>
      </c>
      <c r="C320" s="11" t="s">
        <v>1</v>
      </c>
      <c r="D320" s="11" t="s">
        <v>1019</v>
      </c>
      <c r="E320" s="11" t="s">
        <v>68</v>
      </c>
      <c r="G320" s="13">
        <v>10072</v>
      </c>
      <c r="H320" s="13">
        <v>9512</v>
      </c>
      <c r="J320" s="15">
        <v>1.93</v>
      </c>
      <c r="N320" s="15" t="s">
        <v>1644</v>
      </c>
      <c r="T320" s="17">
        <v>53</v>
      </c>
      <c r="U320" s="17">
        <v>4</v>
      </c>
      <c r="V320" s="17">
        <v>9</v>
      </c>
      <c r="W320" s="46">
        <v>0.30769230769230771</v>
      </c>
      <c r="X320" s="16">
        <v>43885</v>
      </c>
      <c r="Y320" s="16">
        <v>43830</v>
      </c>
      <c r="AB320" s="17">
        <v>10072</v>
      </c>
      <c r="AF320" s="18"/>
      <c r="AG320" s="17">
        <v>242</v>
      </c>
      <c r="AH320" s="17">
        <v>16649</v>
      </c>
      <c r="AP320" s="37" t="s">
        <v>1020</v>
      </c>
    </row>
    <row r="321" spans="1:42" ht="17" customHeight="1" x14ac:dyDescent="0.35">
      <c r="A321" s="11">
        <v>320</v>
      </c>
      <c r="B321" s="12" t="s">
        <v>1104</v>
      </c>
      <c r="C321" s="11" t="s">
        <v>192</v>
      </c>
      <c r="D321" s="11" t="s">
        <v>1105</v>
      </c>
      <c r="E321" s="11" t="s">
        <v>68</v>
      </c>
      <c r="G321" s="13">
        <v>10007.4</v>
      </c>
      <c r="H321" s="13">
        <v>7999.3</v>
      </c>
      <c r="I321" s="16"/>
      <c r="J321" s="19"/>
      <c r="K321" s="37"/>
      <c r="L321" s="19"/>
      <c r="M321" s="19"/>
      <c r="N321" s="15" t="s">
        <v>1644</v>
      </c>
      <c r="P321" s="19">
        <v>0.23499999999999999</v>
      </c>
      <c r="R321" s="25"/>
      <c r="S321" s="17"/>
      <c r="W321" s="46" t="e">
        <v>#DIV/0!</v>
      </c>
      <c r="AF321" s="18"/>
    </row>
    <row r="322" spans="1:42" ht="17" customHeight="1" x14ac:dyDescent="0.35">
      <c r="A322" s="11">
        <v>321</v>
      </c>
      <c r="B322" s="12" t="s">
        <v>1611</v>
      </c>
      <c r="C322" s="11" t="s">
        <v>288</v>
      </c>
      <c r="D322" s="11" t="s">
        <v>1612</v>
      </c>
      <c r="E322" s="11" t="s">
        <v>66</v>
      </c>
      <c r="F322" s="11" t="s">
        <v>1613</v>
      </c>
      <c r="G322" s="13">
        <v>9970.7000000000007</v>
      </c>
      <c r="H322" s="13">
        <v>9983.6</v>
      </c>
      <c r="I322" s="14">
        <v>43924</v>
      </c>
      <c r="J322" s="15">
        <v>2.62</v>
      </c>
      <c r="K322" s="15" t="s">
        <v>124</v>
      </c>
      <c r="L322" s="15">
        <v>9.6999999999999993</v>
      </c>
      <c r="M322" s="15">
        <v>0.4</v>
      </c>
      <c r="N322" s="15" t="s">
        <v>1644</v>
      </c>
      <c r="P322" s="19">
        <v>3.1</v>
      </c>
      <c r="Q322" s="17">
        <v>73</v>
      </c>
      <c r="R322" s="26">
        <v>43</v>
      </c>
      <c r="S322" s="13">
        <v>178.12</v>
      </c>
      <c r="T322" s="43">
        <v>62.2</v>
      </c>
      <c r="U322" s="43">
        <v>3</v>
      </c>
      <c r="V322" s="43">
        <v>7</v>
      </c>
      <c r="W322" s="46">
        <v>0.3</v>
      </c>
      <c r="X322" s="16">
        <v>44251</v>
      </c>
      <c r="Y322" s="16">
        <v>44196</v>
      </c>
      <c r="Z322" s="16" t="s">
        <v>1649</v>
      </c>
      <c r="AA322" s="17">
        <v>9552</v>
      </c>
      <c r="AB322" s="17">
        <v>9971</v>
      </c>
      <c r="AC322" s="39">
        <v>-4.2021863403871228E-2</v>
      </c>
      <c r="AD322" s="19">
        <v>7.22</v>
      </c>
      <c r="AE322" s="19">
        <v>10.3</v>
      </c>
      <c r="AF322" s="18">
        <v>-0.29902912621359229</v>
      </c>
      <c r="AG322" s="17">
        <v>2650.83</v>
      </c>
      <c r="AH322" s="17">
        <v>14237.75</v>
      </c>
      <c r="AI322" s="19">
        <v>140.94999999999999</v>
      </c>
      <c r="AJ322" s="19">
        <v>136.38</v>
      </c>
      <c r="AK322" s="18">
        <v>3.3509312215867379E-2</v>
      </c>
      <c r="AL322" s="19">
        <v>56.62</v>
      </c>
      <c r="AM322" s="19">
        <v>192.53</v>
      </c>
      <c r="AO322" s="19">
        <v>3.75</v>
      </c>
      <c r="AP322" s="1"/>
    </row>
    <row r="323" spans="1:42" ht="17" customHeight="1" x14ac:dyDescent="0.35">
      <c r="A323" s="11">
        <v>322</v>
      </c>
      <c r="B323" s="12" t="s">
        <v>1190</v>
      </c>
      <c r="C323" s="11" t="s">
        <v>188</v>
      </c>
      <c r="D323" s="11" t="s">
        <v>1191</v>
      </c>
      <c r="E323" s="11" t="s">
        <v>66</v>
      </c>
      <c r="F323" s="11" t="s">
        <v>1192</v>
      </c>
      <c r="G323" s="13">
        <v>9909</v>
      </c>
      <c r="H323" s="13">
        <v>8685</v>
      </c>
      <c r="I323" s="14">
        <v>44106</v>
      </c>
      <c r="J323" s="15">
        <v>7.25</v>
      </c>
      <c r="K323" s="34" t="s">
        <v>122</v>
      </c>
      <c r="L323" s="15">
        <v>4.8</v>
      </c>
      <c r="M323" s="15">
        <v>3.3</v>
      </c>
      <c r="N323" s="15" t="s">
        <v>1644</v>
      </c>
      <c r="P323" s="19">
        <v>12.4</v>
      </c>
      <c r="Q323" s="17">
        <v>191</v>
      </c>
      <c r="R323" s="26">
        <v>65</v>
      </c>
      <c r="S323" s="13">
        <v>303</v>
      </c>
      <c r="T323" s="17">
        <v>60</v>
      </c>
      <c r="U323" s="17">
        <v>4</v>
      </c>
      <c r="V323" s="17">
        <v>8</v>
      </c>
      <c r="W323" s="46">
        <v>0.33333333333333331</v>
      </c>
      <c r="X323" s="16">
        <v>44098</v>
      </c>
      <c r="Y323" s="16">
        <v>44045</v>
      </c>
      <c r="AA323" s="17">
        <v>8691</v>
      </c>
      <c r="AB323" s="17">
        <v>8107</v>
      </c>
      <c r="AC323" s="39">
        <v>7.2036511656593069E-2</v>
      </c>
      <c r="AD323" s="19">
        <v>1.95</v>
      </c>
      <c r="AE323" s="19">
        <v>1.57</v>
      </c>
      <c r="AF323" s="18">
        <v>0.24203821656050947</v>
      </c>
      <c r="AG323" s="17">
        <v>3986</v>
      </c>
      <c r="AH323" s="17">
        <v>12372</v>
      </c>
      <c r="AI323" s="19">
        <v>47.65</v>
      </c>
      <c r="AJ323" s="19">
        <v>47.63</v>
      </c>
      <c r="AK323" s="18">
        <v>4.1990342221280748E-4</v>
      </c>
      <c r="AL323" s="19">
        <v>40.700000000000003</v>
      </c>
      <c r="AM323" s="19">
        <v>57.54</v>
      </c>
      <c r="AN323" s="22">
        <v>3.1300000000000001E-2</v>
      </c>
      <c r="AO323" s="19">
        <v>8.11</v>
      </c>
    </row>
    <row r="324" spans="1:42" ht="17" customHeight="1" x14ac:dyDescent="0.35">
      <c r="A324" s="11">
        <v>323</v>
      </c>
      <c r="B324" s="12" t="s">
        <v>1274</v>
      </c>
      <c r="C324" s="11" t="s">
        <v>24</v>
      </c>
      <c r="D324" s="11" t="s">
        <v>1275</v>
      </c>
      <c r="E324" s="11" t="s">
        <v>66</v>
      </c>
      <c r="F324" s="11" t="s">
        <v>1274</v>
      </c>
      <c r="G324" s="13">
        <v>9909</v>
      </c>
      <c r="H324" s="13">
        <v>9656.7999999999993</v>
      </c>
      <c r="I324" s="14">
        <v>43958</v>
      </c>
      <c r="J324" s="15">
        <v>10.199999999999999</v>
      </c>
      <c r="K324" s="34" t="s">
        <v>121</v>
      </c>
      <c r="L324" s="15">
        <v>7.1</v>
      </c>
      <c r="M324" s="15">
        <v>3</v>
      </c>
      <c r="N324" s="15" t="s">
        <v>1644</v>
      </c>
      <c r="P324" s="19">
        <v>17.5</v>
      </c>
      <c r="Q324" s="17">
        <v>897</v>
      </c>
      <c r="R324" s="26">
        <v>20</v>
      </c>
      <c r="S324" s="13">
        <v>320</v>
      </c>
      <c r="T324" s="17">
        <v>55.307692307692307</v>
      </c>
      <c r="U324" s="17">
        <v>5</v>
      </c>
      <c r="V324" s="17">
        <v>8</v>
      </c>
      <c r="W324" s="46">
        <v>0.38461538461538464</v>
      </c>
      <c r="X324" s="16">
        <v>43922</v>
      </c>
      <c r="Y324" s="16">
        <v>43863</v>
      </c>
      <c r="AA324" s="17">
        <v>9909</v>
      </c>
      <c r="AB324" s="17">
        <v>9657</v>
      </c>
      <c r="AC324" s="39">
        <v>2.6095060577819199E-2</v>
      </c>
      <c r="AD324" s="19">
        <v>5.6</v>
      </c>
      <c r="AE324" s="19">
        <v>9.65</v>
      </c>
      <c r="AF324" s="18">
        <v>-0.4196891191709845</v>
      </c>
      <c r="AG324" s="17">
        <v>3678</v>
      </c>
      <c r="AH324" s="17">
        <v>13631</v>
      </c>
      <c r="AI324" s="19">
        <v>93.89</v>
      </c>
      <c r="AJ324" s="19">
        <v>105.03</v>
      </c>
      <c r="AK324" s="18">
        <v>-0.10606493382842998</v>
      </c>
      <c r="AL324" s="19">
        <v>28.4</v>
      </c>
      <c r="AM324" s="19">
        <v>110.89</v>
      </c>
    </row>
    <row r="325" spans="1:42" ht="17" customHeight="1" x14ac:dyDescent="0.35">
      <c r="A325" s="11">
        <v>324</v>
      </c>
      <c r="B325" s="12" t="s">
        <v>1355</v>
      </c>
      <c r="C325" s="11" t="s">
        <v>1</v>
      </c>
      <c r="D325" s="11" t="s">
        <v>1356</v>
      </c>
      <c r="E325" s="11" t="s">
        <v>66</v>
      </c>
      <c r="F325" s="11" t="s">
        <v>1357</v>
      </c>
      <c r="G325" s="13">
        <v>9871</v>
      </c>
      <c r="H325" s="13">
        <v>10797</v>
      </c>
      <c r="I325" s="14">
        <v>43906</v>
      </c>
      <c r="J325" s="15">
        <v>3.1</v>
      </c>
      <c r="K325" s="34" t="s">
        <v>124</v>
      </c>
      <c r="L325" s="15">
        <v>8.1</v>
      </c>
      <c r="M325" s="15">
        <v>2.8</v>
      </c>
      <c r="N325" s="15" t="s">
        <v>1644</v>
      </c>
      <c r="P325" s="19">
        <v>9.1</v>
      </c>
      <c r="Q325" s="17">
        <v>80</v>
      </c>
      <c r="R325" s="26">
        <v>114.883</v>
      </c>
      <c r="S325" s="13">
        <v>473.54599999999999</v>
      </c>
      <c r="T325" s="43">
        <v>60</v>
      </c>
      <c r="U325" s="43">
        <v>2</v>
      </c>
      <c r="V325" s="43">
        <v>8</v>
      </c>
      <c r="W325" s="46">
        <v>0.2</v>
      </c>
      <c r="X325" s="16">
        <v>44256</v>
      </c>
      <c r="Y325" s="16">
        <v>44196</v>
      </c>
      <c r="Z325" s="16" t="s">
        <v>1649</v>
      </c>
      <c r="AA325" s="17">
        <v>9093</v>
      </c>
      <c r="AB325" s="17">
        <v>9821</v>
      </c>
      <c r="AC325" s="39">
        <v>-7.4126870990734145E-2</v>
      </c>
      <c r="AD325" s="19">
        <v>2.0699999999999998</v>
      </c>
      <c r="AE325" s="19">
        <v>16.809999999999999</v>
      </c>
      <c r="AF325" s="18">
        <v>-0.87685901249256393</v>
      </c>
      <c r="AG325" s="17">
        <v>579</v>
      </c>
      <c r="AH325" s="17">
        <v>14902</v>
      </c>
      <c r="AI325" s="19">
        <v>37.25</v>
      </c>
      <c r="AJ325" s="19">
        <v>38.07</v>
      </c>
      <c r="AK325" s="18">
        <v>-2.1539269766220129E-2</v>
      </c>
      <c r="AL325" s="19">
        <v>19.54</v>
      </c>
      <c r="AM325" s="19">
        <v>43.54</v>
      </c>
      <c r="AN325" s="22">
        <v>3.2599999999999997E-2</v>
      </c>
      <c r="AO325" s="19">
        <v>20.11</v>
      </c>
    </row>
    <row r="326" spans="1:42" ht="17" customHeight="1" x14ac:dyDescent="0.35">
      <c r="A326" s="11">
        <v>325</v>
      </c>
      <c r="B326" s="12" t="s">
        <v>51</v>
      </c>
      <c r="C326" s="11" t="s">
        <v>6</v>
      </c>
      <c r="D326" s="11" t="s">
        <v>52</v>
      </c>
      <c r="E326" s="11" t="s">
        <v>66</v>
      </c>
      <c r="F326" s="11" t="s">
        <v>85</v>
      </c>
      <c r="G326" s="13">
        <v>9790</v>
      </c>
      <c r="H326" s="13">
        <v>7973</v>
      </c>
      <c r="I326" s="14">
        <v>44257</v>
      </c>
      <c r="J326" s="15">
        <v>1.6160000000000001</v>
      </c>
      <c r="K326" s="34" t="s">
        <v>123</v>
      </c>
      <c r="L326" s="15">
        <v>6.5010000000000003</v>
      </c>
      <c r="M326" s="15">
        <v>0.245</v>
      </c>
      <c r="N326" s="15" t="s">
        <v>1644</v>
      </c>
      <c r="P326" s="19">
        <v>9.766</v>
      </c>
      <c r="Q326" s="17">
        <v>141</v>
      </c>
      <c r="R326" s="26">
        <v>69.436000000000007</v>
      </c>
      <c r="S326" s="13">
        <v>307.5</v>
      </c>
      <c r="W326" s="46" t="e">
        <v>#DIV/0!</v>
      </c>
      <c r="X326" s="16">
        <v>44253</v>
      </c>
      <c r="Y326" s="16">
        <v>44196</v>
      </c>
      <c r="Z326" s="16" t="s">
        <v>1649</v>
      </c>
      <c r="AA326" s="17">
        <v>5572</v>
      </c>
      <c r="AB326" s="17">
        <v>6254</v>
      </c>
      <c r="AC326" s="39">
        <v>-0.10905020786696515</v>
      </c>
      <c r="AD326" s="19">
        <v>1.83</v>
      </c>
      <c r="AE326" s="19">
        <v>3.33</v>
      </c>
      <c r="AF326" s="18">
        <v>-0.45045045045045046</v>
      </c>
      <c r="AG326" s="17">
        <v>4258</v>
      </c>
      <c r="AH326" s="17">
        <v>204680</v>
      </c>
      <c r="AI326" s="19">
        <v>27.57</v>
      </c>
      <c r="AJ326" s="19">
        <v>29.15</v>
      </c>
      <c r="AK326" s="18">
        <v>-5.420240137221264E-2</v>
      </c>
      <c r="AL326" s="19">
        <v>11.1</v>
      </c>
      <c r="AM326" s="19">
        <v>38.659999999999997</v>
      </c>
      <c r="AN326" s="22">
        <v>2.9399999999999999E-2</v>
      </c>
      <c r="AO326" s="19">
        <v>20.62</v>
      </c>
      <c r="AP326" s="37" t="s">
        <v>117</v>
      </c>
    </row>
    <row r="327" spans="1:42" ht="17" customHeight="1" x14ac:dyDescent="0.35">
      <c r="A327" s="11">
        <v>326</v>
      </c>
      <c r="B327" s="12" t="s">
        <v>1437</v>
      </c>
      <c r="C327" s="11" t="s">
        <v>211</v>
      </c>
      <c r="D327" s="11" t="s">
        <v>1438</v>
      </c>
      <c r="E327" s="11" t="s">
        <v>66</v>
      </c>
      <c r="F327" s="11" t="s">
        <v>1439</v>
      </c>
      <c r="G327" s="13">
        <v>9779</v>
      </c>
      <c r="H327" s="13">
        <v>9504</v>
      </c>
      <c r="I327" s="14">
        <v>43917</v>
      </c>
      <c r="J327" s="15">
        <v>3.94</v>
      </c>
      <c r="K327" s="34" t="s">
        <v>121</v>
      </c>
      <c r="L327" s="15">
        <v>9</v>
      </c>
      <c r="M327" s="15">
        <v>0</v>
      </c>
      <c r="N327" s="15" t="s">
        <v>1645</v>
      </c>
      <c r="O327" s="15" t="s">
        <v>1644</v>
      </c>
      <c r="P327" s="19">
        <v>9.1</v>
      </c>
      <c r="Q327" s="17">
        <v>249</v>
      </c>
      <c r="R327" s="26">
        <v>36.6</v>
      </c>
      <c r="S327" s="13">
        <v>524.6</v>
      </c>
      <c r="T327" s="43">
        <v>66.333333333333329</v>
      </c>
      <c r="U327" s="43">
        <v>3</v>
      </c>
      <c r="V327" s="43">
        <v>9</v>
      </c>
      <c r="W327" s="46">
        <v>0.25</v>
      </c>
      <c r="X327" s="16">
        <v>44253</v>
      </c>
      <c r="Y327" s="16">
        <v>44196</v>
      </c>
      <c r="Z327" s="16" t="s">
        <v>1649</v>
      </c>
      <c r="AA327" s="17">
        <v>5258</v>
      </c>
      <c r="AB327" s="17">
        <v>9779</v>
      </c>
      <c r="AC327" s="39">
        <v>-0.46231721034870643</v>
      </c>
      <c r="AD327" s="19">
        <v>-11.44</v>
      </c>
      <c r="AE327" s="19">
        <v>-0.49</v>
      </c>
      <c r="AF327" s="18">
        <v>22.346938775510203</v>
      </c>
      <c r="AG327" s="17">
        <v>1045</v>
      </c>
      <c r="AH327" s="17">
        <v>16908</v>
      </c>
      <c r="AI327" s="19">
        <v>1.28</v>
      </c>
      <c r="AJ327" s="19">
        <v>15.75</v>
      </c>
      <c r="AK327" s="18">
        <v>-0.91873015873015873</v>
      </c>
      <c r="AL327" s="19">
        <v>0.4</v>
      </c>
      <c r="AM327" s="19">
        <v>9.0399999999999991</v>
      </c>
    </row>
    <row r="328" spans="1:42" ht="17" customHeight="1" x14ac:dyDescent="0.35">
      <c r="A328" s="11">
        <v>327</v>
      </c>
      <c r="B328" s="12" t="s">
        <v>206</v>
      </c>
      <c r="C328" s="11" t="s">
        <v>207</v>
      </c>
      <c r="D328" s="11" t="s">
        <v>208</v>
      </c>
      <c r="E328" s="11" t="s">
        <v>66</v>
      </c>
      <c r="F328" s="11" t="s">
        <v>209</v>
      </c>
      <c r="G328" s="13">
        <v>9760.9</v>
      </c>
      <c r="H328" s="13">
        <v>9566.6</v>
      </c>
      <c r="I328" s="14">
        <v>43945</v>
      </c>
      <c r="J328" s="15">
        <v>1.27</v>
      </c>
      <c r="K328" s="34" t="s">
        <v>124</v>
      </c>
      <c r="L328" s="15">
        <v>4.5869999999999997</v>
      </c>
      <c r="M328" s="15">
        <v>0.6</v>
      </c>
      <c r="N328" s="15" t="s">
        <v>1644</v>
      </c>
      <c r="P328" s="19">
        <v>2.2610000000000001</v>
      </c>
      <c r="Q328" s="17">
        <v>33</v>
      </c>
      <c r="R328" s="26">
        <v>69.287000000000006</v>
      </c>
      <c r="S328" s="13">
        <v>117.5</v>
      </c>
      <c r="T328" s="43">
        <v>57.4</v>
      </c>
      <c r="U328" s="43">
        <v>3</v>
      </c>
      <c r="V328" s="43">
        <v>7</v>
      </c>
      <c r="W328" s="46">
        <v>0.3</v>
      </c>
      <c r="X328" s="16">
        <v>44239</v>
      </c>
      <c r="Y328" s="16">
        <v>44196</v>
      </c>
      <c r="Z328" s="16" t="s">
        <v>1649</v>
      </c>
      <c r="AA328" s="17">
        <v>9894</v>
      </c>
      <c r="AB328" s="17">
        <v>9760</v>
      </c>
      <c r="AC328" s="39">
        <v>1.3729508196721311E-2</v>
      </c>
      <c r="AD328" s="19">
        <v>0.75</v>
      </c>
      <c r="AE328" s="19">
        <v>0.21</v>
      </c>
      <c r="AF328" s="18">
        <v>2.5714285714285716</v>
      </c>
      <c r="AG328" s="17">
        <v>8160</v>
      </c>
      <c r="AH328" s="17">
        <v>33376</v>
      </c>
      <c r="AI328" s="19">
        <v>37.619999999999997</v>
      </c>
      <c r="AJ328" s="19">
        <v>27.34</v>
      </c>
      <c r="AK328" s="18">
        <v>0.37600585223116306</v>
      </c>
      <c r="AL328" s="19">
        <v>15.95</v>
      </c>
      <c r="AM328" s="19">
        <v>38.299999999999997</v>
      </c>
      <c r="AO328" s="19">
        <v>43.32</v>
      </c>
    </row>
    <row r="329" spans="1:42" ht="17" customHeight="1" x14ac:dyDescent="0.35">
      <c r="A329" s="11">
        <v>328</v>
      </c>
      <c r="B329" s="12" t="s">
        <v>305</v>
      </c>
      <c r="C329" s="11" t="s">
        <v>159</v>
      </c>
      <c r="D329" s="11" t="s">
        <v>306</v>
      </c>
      <c r="E329" s="11" t="s">
        <v>66</v>
      </c>
      <c r="F329" s="11" t="s">
        <v>307</v>
      </c>
      <c r="G329" s="13">
        <v>9740</v>
      </c>
      <c r="H329" s="13">
        <v>7253</v>
      </c>
      <c r="I329" s="14">
        <v>43896</v>
      </c>
      <c r="J329" s="15">
        <v>4.82</v>
      </c>
      <c r="K329" s="34" t="s">
        <v>121</v>
      </c>
      <c r="L329" s="15">
        <v>10.6</v>
      </c>
      <c r="M329" s="15">
        <v>2.19</v>
      </c>
      <c r="N329" s="15" t="s">
        <v>1644</v>
      </c>
      <c r="P329" s="19">
        <v>7.3</v>
      </c>
      <c r="Q329" s="17">
        <v>109</v>
      </c>
      <c r="R329" s="26">
        <v>83.52</v>
      </c>
      <c r="S329" s="13">
        <v>605</v>
      </c>
      <c r="T329" s="43">
        <v>56.6</v>
      </c>
      <c r="U329" s="43">
        <v>6</v>
      </c>
      <c r="V329" s="43">
        <v>4</v>
      </c>
      <c r="W329" s="46">
        <v>0.6</v>
      </c>
      <c r="X329" s="16">
        <v>44245</v>
      </c>
      <c r="Y329" s="16">
        <v>44196</v>
      </c>
      <c r="Z329" s="16" t="s">
        <v>1649</v>
      </c>
      <c r="AA329" s="17">
        <v>11497</v>
      </c>
      <c r="AB329" s="17">
        <v>9740</v>
      </c>
      <c r="AC329" s="39">
        <v>0.18039014373716633</v>
      </c>
      <c r="AD329" s="19">
        <v>3.51</v>
      </c>
      <c r="AE329" s="19">
        <v>3.81</v>
      </c>
      <c r="AF329" s="18">
        <v>-7.8740157480315029E-2</v>
      </c>
      <c r="AG329" s="17">
        <v>2771</v>
      </c>
      <c r="AH329" s="17">
        <v>41369</v>
      </c>
      <c r="AI329" s="19">
        <v>59.31</v>
      </c>
      <c r="AJ329" s="19">
        <v>42.28</v>
      </c>
      <c r="AK329" s="18">
        <v>0.40279091769157999</v>
      </c>
      <c r="AL329" s="19">
        <v>33</v>
      </c>
      <c r="AM329" s="19">
        <v>72.22</v>
      </c>
      <c r="AN329" s="22">
        <v>3.8800000000000001E-2</v>
      </c>
      <c r="AO329" s="19">
        <v>16.059999999999999</v>
      </c>
      <c r="AP329" s="41"/>
    </row>
    <row r="330" spans="1:42" ht="17" customHeight="1" x14ac:dyDescent="0.35">
      <c r="A330" s="11">
        <v>329</v>
      </c>
      <c r="B330" s="12" t="s">
        <v>401</v>
      </c>
      <c r="C330" s="11" t="s">
        <v>1</v>
      </c>
      <c r="D330" s="11" t="s">
        <v>402</v>
      </c>
      <c r="E330" s="11" t="s">
        <v>66</v>
      </c>
      <c r="F330" s="11" t="s">
        <v>403</v>
      </c>
      <c r="G330" s="13">
        <v>9730</v>
      </c>
      <c r="H330" s="13">
        <v>7987</v>
      </c>
      <c r="I330" s="14">
        <v>43931</v>
      </c>
      <c r="J330" s="15">
        <v>5.8</v>
      </c>
      <c r="K330" s="34" t="s">
        <v>124</v>
      </c>
      <c r="L330" s="15">
        <v>7.4</v>
      </c>
      <c r="M330" s="15">
        <v>0.08</v>
      </c>
      <c r="N330" s="15" t="s">
        <v>1644</v>
      </c>
      <c r="P330" s="19">
        <v>16.8</v>
      </c>
      <c r="Q330" s="17">
        <v>91.9</v>
      </c>
      <c r="R330" s="26">
        <v>182.6</v>
      </c>
      <c r="S330" s="13">
        <v>478.7</v>
      </c>
      <c r="T330" s="43">
        <v>62.9</v>
      </c>
      <c r="U330" s="43">
        <v>3</v>
      </c>
      <c r="V330" s="43">
        <v>11</v>
      </c>
      <c r="W330" s="46">
        <v>0.21428571428571427</v>
      </c>
      <c r="X330" s="16">
        <v>44251</v>
      </c>
      <c r="Y330" s="16">
        <v>44196</v>
      </c>
      <c r="Z330" s="16" t="s">
        <v>1649</v>
      </c>
      <c r="AA330" s="17">
        <v>9358</v>
      </c>
      <c r="AB330" s="17">
        <v>9730</v>
      </c>
      <c r="AC330" s="39">
        <v>-3.8232271325796506E-2</v>
      </c>
      <c r="AD330" s="19">
        <v>-0.34</v>
      </c>
      <c r="AE330" s="19">
        <v>2.5099999999999998</v>
      </c>
      <c r="AF330" s="18">
        <v>-1.1354581673306772</v>
      </c>
      <c r="AG330" s="17">
        <v>77</v>
      </c>
      <c r="AH330" s="17">
        <v>35697</v>
      </c>
      <c r="AI330" s="19">
        <v>60.03</v>
      </c>
      <c r="AJ330" s="19">
        <v>61.07</v>
      </c>
      <c r="AK330" s="18">
        <v>-1.7029638120189931E-2</v>
      </c>
      <c r="AL330" s="19">
        <v>27.06</v>
      </c>
      <c r="AM330" s="19">
        <v>75.209999999999994</v>
      </c>
    </row>
    <row r="331" spans="1:42" ht="17" customHeight="1" x14ac:dyDescent="0.35">
      <c r="A331" s="11">
        <v>330</v>
      </c>
      <c r="B331" s="12" t="s">
        <v>487</v>
      </c>
      <c r="C331" s="11" t="s">
        <v>155</v>
      </c>
      <c r="D331" s="11" t="s">
        <v>488</v>
      </c>
      <c r="E331" s="11" t="s">
        <v>66</v>
      </c>
      <c r="F331" s="11" t="s">
        <v>489</v>
      </c>
      <c r="G331" s="13">
        <v>9709</v>
      </c>
      <c r="H331" s="13">
        <v>9580.6</v>
      </c>
      <c r="I331" s="14">
        <v>43923</v>
      </c>
      <c r="J331" s="15">
        <v>1.8</v>
      </c>
      <c r="K331" s="34" t="s">
        <v>123</v>
      </c>
      <c r="L331" s="15">
        <v>3.7</v>
      </c>
      <c r="M331" s="15">
        <v>0.6</v>
      </c>
      <c r="N331" s="15" t="s">
        <v>1644</v>
      </c>
      <c r="P331" s="19">
        <v>7.7</v>
      </c>
      <c r="Q331" s="17">
        <v>395</v>
      </c>
      <c r="R331" s="26">
        <v>19.463000000000001</v>
      </c>
      <c r="S331" s="13">
        <v>340</v>
      </c>
      <c r="T331" s="43">
        <v>59.6</v>
      </c>
      <c r="U331" s="43">
        <v>2</v>
      </c>
      <c r="V331" s="43">
        <v>9</v>
      </c>
      <c r="W331" s="46">
        <v>0.18181818181818182</v>
      </c>
      <c r="X331" s="16">
        <v>44249</v>
      </c>
      <c r="Y331" s="16">
        <v>44198</v>
      </c>
      <c r="Z331" s="16" t="s">
        <v>1649</v>
      </c>
      <c r="AA331" s="17">
        <v>10106.321</v>
      </c>
      <c r="AB331" s="17">
        <v>9709.0030000000006</v>
      </c>
      <c r="AC331" s="39">
        <v>4.0922636443721287E-2</v>
      </c>
      <c r="AD331" s="19">
        <v>7.14</v>
      </c>
      <c r="AE331" s="19">
        <v>6.84</v>
      </c>
      <c r="AF331" s="18">
        <v>4.3859649122806994E-2</v>
      </c>
      <c r="AG331" s="17">
        <v>993.59</v>
      </c>
      <c r="AH331" s="17">
        <v>11839.636</v>
      </c>
      <c r="AI331" s="19">
        <v>157.51</v>
      </c>
      <c r="AJ331" s="19">
        <v>158.94</v>
      </c>
      <c r="AK331" s="18">
        <v>-8.9971058260979418E-3</v>
      </c>
      <c r="AL331" s="19">
        <v>71.33</v>
      </c>
      <c r="AM331" s="19">
        <v>177.92</v>
      </c>
      <c r="AN331" s="22">
        <v>5.7999999999999996E-3</v>
      </c>
      <c r="AO331" s="19">
        <v>24.72</v>
      </c>
    </row>
    <row r="332" spans="1:42" ht="17" customHeight="1" x14ac:dyDescent="0.35">
      <c r="A332" s="11">
        <v>331</v>
      </c>
      <c r="B332" s="12" t="s">
        <v>1525</v>
      </c>
      <c r="C332" s="11" t="s">
        <v>13</v>
      </c>
      <c r="D332" s="11" t="s">
        <v>1526</v>
      </c>
      <c r="E332" s="11" t="s">
        <v>66</v>
      </c>
      <c r="F332" s="11" t="s">
        <v>1527</v>
      </c>
      <c r="G332" s="13">
        <v>9653.6</v>
      </c>
      <c r="H332" s="13">
        <v>11077</v>
      </c>
      <c r="I332" s="14">
        <v>44097</v>
      </c>
      <c r="J332" s="15">
        <v>3.95</v>
      </c>
      <c r="K332" s="15" t="s">
        <v>121</v>
      </c>
      <c r="L332" s="15">
        <v>4.57</v>
      </c>
      <c r="M332" s="15">
        <v>0.21099999999999999</v>
      </c>
      <c r="N332" s="15" t="s">
        <v>1644</v>
      </c>
      <c r="P332" s="19">
        <v>11.75</v>
      </c>
      <c r="Q332" s="17">
        <v>112</v>
      </c>
      <c r="R332" s="26">
        <v>104.541</v>
      </c>
      <c r="S332" s="13">
        <v>436.30900000000003</v>
      </c>
      <c r="T332" s="17">
        <v>63.615384615384613</v>
      </c>
      <c r="U332" s="17">
        <v>4</v>
      </c>
      <c r="V332" s="17">
        <v>9</v>
      </c>
      <c r="W332" s="46">
        <v>0.30769230769230771</v>
      </c>
      <c r="X332" s="16">
        <v>44061</v>
      </c>
      <c r="Y332" s="16">
        <v>44010</v>
      </c>
      <c r="AA332" s="17">
        <v>10045</v>
      </c>
      <c r="AB332" s="17">
        <v>9654</v>
      </c>
      <c r="AC332" s="39">
        <v>4.0501346592086179E-2</v>
      </c>
      <c r="AD332" s="19">
        <v>15.1</v>
      </c>
      <c r="AE332" s="19">
        <v>13.7</v>
      </c>
      <c r="AF332" s="18">
        <v>0.10218978102189784</v>
      </c>
      <c r="AG332" s="17">
        <v>1484.4359999999999</v>
      </c>
      <c r="AH332" s="17">
        <v>14559.047</v>
      </c>
      <c r="AI332" s="19">
        <v>472.27</v>
      </c>
      <c r="AJ332" s="19">
        <v>287.64999999999998</v>
      </c>
      <c r="AK332" s="18">
        <v>0.64182165826525295</v>
      </c>
      <c r="AL332" s="19">
        <v>181.38</v>
      </c>
      <c r="AM332" s="19">
        <v>603.6</v>
      </c>
      <c r="AN332" s="22">
        <v>1.03E-2</v>
      </c>
      <c r="AO332" s="19">
        <v>26.85</v>
      </c>
      <c r="AP332" s="1"/>
    </row>
    <row r="333" spans="1:42" ht="17" customHeight="1" x14ac:dyDescent="0.35">
      <c r="A333" s="11">
        <v>332</v>
      </c>
      <c r="B333" s="12" t="s">
        <v>578</v>
      </c>
      <c r="C333" s="11" t="s">
        <v>518</v>
      </c>
      <c r="D333" s="11" t="s">
        <v>579</v>
      </c>
      <c r="E333" s="11" t="s">
        <v>66</v>
      </c>
      <c r="F333" s="11" t="s">
        <v>580</v>
      </c>
      <c r="G333" s="13">
        <v>9650</v>
      </c>
      <c r="H333" s="13">
        <v>9838.7000000000007</v>
      </c>
      <c r="I333" s="14">
        <v>43909</v>
      </c>
      <c r="J333" s="15">
        <v>5.6</v>
      </c>
      <c r="K333" s="34" t="s">
        <v>124</v>
      </c>
      <c r="L333" s="15">
        <v>4.5</v>
      </c>
      <c r="M333" s="15">
        <v>0.83499999999999996</v>
      </c>
      <c r="N333" s="15" t="s">
        <v>1644</v>
      </c>
      <c r="P333" s="19">
        <v>6</v>
      </c>
      <c r="S333" s="13">
        <v>263</v>
      </c>
      <c r="T333" s="43">
        <v>61.727272727272727</v>
      </c>
      <c r="U333" s="43">
        <v>6</v>
      </c>
      <c r="V333" s="43">
        <v>5</v>
      </c>
      <c r="W333" s="46">
        <v>0.54545454545454541</v>
      </c>
      <c r="X333" s="16">
        <v>44251</v>
      </c>
      <c r="Y333" s="16">
        <v>44196</v>
      </c>
      <c r="Z333" s="16" t="s">
        <v>1649</v>
      </c>
      <c r="AA333" s="17">
        <v>8480</v>
      </c>
      <c r="AB333" s="17">
        <v>9211</v>
      </c>
      <c r="AC333" s="39">
        <v>-7.9361632830311585E-2</v>
      </c>
      <c r="AD333" s="19">
        <v>0.47</v>
      </c>
      <c r="AE333" s="19">
        <v>-1.03</v>
      </c>
      <c r="AF333" s="18">
        <v>-1.4563106796116505</v>
      </c>
      <c r="AG333" s="17">
        <v>394</v>
      </c>
      <c r="AH333" s="17">
        <v>393</v>
      </c>
      <c r="AI333" s="19">
        <v>27.05</v>
      </c>
      <c r="AJ333" s="19">
        <v>5.16</v>
      </c>
      <c r="AK333" s="18">
        <v>4.2422480620155039</v>
      </c>
      <c r="AL333" s="19">
        <v>3.63</v>
      </c>
      <c r="AM333" s="19">
        <v>35.729999999999997</v>
      </c>
      <c r="AN333" s="22">
        <v>2.9999999999999997E-4</v>
      </c>
      <c r="AO333" s="19">
        <v>71.06</v>
      </c>
      <c r="AP333" s="37" t="s">
        <v>581</v>
      </c>
    </row>
    <row r="334" spans="1:42" ht="17" customHeight="1" x14ac:dyDescent="0.35">
      <c r="A334" s="11">
        <v>333</v>
      </c>
      <c r="B334" s="12" t="s">
        <v>664</v>
      </c>
      <c r="C334" s="11" t="s">
        <v>181</v>
      </c>
      <c r="D334" s="11" t="s">
        <v>665</v>
      </c>
      <c r="E334" s="11" t="s">
        <v>66</v>
      </c>
      <c r="F334" s="11" t="s">
        <v>666</v>
      </c>
      <c r="G334" s="13">
        <v>9591</v>
      </c>
      <c r="H334" s="13">
        <v>9619</v>
      </c>
      <c r="I334" s="14">
        <v>43929</v>
      </c>
      <c r="J334" s="15">
        <v>4.5999999999999996</v>
      </c>
      <c r="K334" s="34" t="s">
        <v>122</v>
      </c>
      <c r="L334" s="15">
        <v>36.9</v>
      </c>
      <c r="M334" s="15">
        <v>1.4</v>
      </c>
      <c r="N334" s="15" t="s">
        <v>1644</v>
      </c>
      <c r="P334" s="19">
        <v>11.254123</v>
      </c>
      <c r="Q334" s="17">
        <v>104</v>
      </c>
      <c r="R334" s="26">
        <v>108.566</v>
      </c>
      <c r="S334" s="13">
        <v>766.07399999999996</v>
      </c>
      <c r="T334" s="43">
        <v>63</v>
      </c>
      <c r="U334" s="43">
        <v>2</v>
      </c>
      <c r="V334" s="43">
        <v>8</v>
      </c>
      <c r="W334" s="46">
        <v>0.2</v>
      </c>
      <c r="X334" s="16">
        <v>44251</v>
      </c>
      <c r="Y334" s="16">
        <v>44196</v>
      </c>
      <c r="Z334" s="16" t="s">
        <v>1649</v>
      </c>
      <c r="AA334" s="17">
        <v>12415</v>
      </c>
      <c r="AB334" s="17">
        <v>9619</v>
      </c>
      <c r="AC334" s="39">
        <v>0.2906747063104273</v>
      </c>
      <c r="AD334" s="19">
        <v>-1.56</v>
      </c>
      <c r="AE334" s="19">
        <v>-3.57</v>
      </c>
      <c r="AF334" s="18">
        <v>-0.56302521008403361</v>
      </c>
      <c r="AG334" s="17">
        <v>4737</v>
      </c>
      <c r="AH334" s="17">
        <v>275397</v>
      </c>
      <c r="AI334" s="19">
        <v>25.45</v>
      </c>
      <c r="AJ334" s="19">
        <v>23.89</v>
      </c>
      <c r="AK334" s="18">
        <v>6.5299288405190406E-2</v>
      </c>
      <c r="AL334" s="19">
        <v>9.89</v>
      </c>
      <c r="AM334" s="19">
        <v>32.130000000000003</v>
      </c>
      <c r="AN334" s="22">
        <v>2.2700000000000001E-2</v>
      </c>
      <c r="AO334" s="29"/>
    </row>
    <row r="335" spans="1:42" ht="17" customHeight="1" x14ac:dyDescent="0.35">
      <c r="A335" s="11">
        <v>334</v>
      </c>
      <c r="B335" s="12" t="s">
        <v>755</v>
      </c>
      <c r="C335" s="11" t="s">
        <v>188</v>
      </c>
      <c r="D335" s="11" t="s">
        <v>756</v>
      </c>
      <c r="E335" s="11" t="s">
        <v>66</v>
      </c>
      <c r="F335" s="11" t="s">
        <v>757</v>
      </c>
      <c r="G335" s="13">
        <v>9538.4</v>
      </c>
      <c r="H335" s="13">
        <v>7938.3</v>
      </c>
      <c r="I335" s="14">
        <v>44056</v>
      </c>
      <c r="J335" s="15">
        <v>3.45</v>
      </c>
      <c r="K335" s="34" t="s">
        <v>124</v>
      </c>
      <c r="L335" s="15">
        <v>5.7</v>
      </c>
      <c r="M335" s="15">
        <v>0.12</v>
      </c>
      <c r="N335" s="15" t="s">
        <v>1644</v>
      </c>
      <c r="P335" s="19">
        <v>11.8</v>
      </c>
      <c r="Q335" s="17">
        <v>287</v>
      </c>
      <c r="R335" s="26">
        <v>41.46</v>
      </c>
      <c r="S335" s="13">
        <v>417.5</v>
      </c>
      <c r="T335" s="43">
        <v>52.5</v>
      </c>
      <c r="U335" s="43">
        <v>1</v>
      </c>
      <c r="V335" s="43">
        <v>5</v>
      </c>
      <c r="W335" s="46">
        <v>0.16666666666666666</v>
      </c>
      <c r="X335" s="16">
        <v>44036</v>
      </c>
      <c r="Y335" s="16">
        <v>43982</v>
      </c>
      <c r="AA335" s="17">
        <v>11054</v>
      </c>
      <c r="AB335" s="17">
        <v>9538</v>
      </c>
      <c r="AC335" s="39">
        <v>0.15894317466974209</v>
      </c>
      <c r="AD335" s="19">
        <v>1.72</v>
      </c>
      <c r="AE335" s="19">
        <v>1.52</v>
      </c>
      <c r="AF335" s="18">
        <v>0.13157894736842102</v>
      </c>
      <c r="AG335" s="17">
        <v>11436</v>
      </c>
      <c r="AH335" s="17">
        <v>22304</v>
      </c>
      <c r="AI335" s="19">
        <v>35.979999999999997</v>
      </c>
      <c r="AJ335" s="19">
        <v>33.1</v>
      </c>
      <c r="AK335" s="18">
        <v>8.7009063444108622E-2</v>
      </c>
      <c r="AL335" s="19">
        <v>22.83</v>
      </c>
      <c r="AM335" s="19">
        <v>39.340000000000003</v>
      </c>
      <c r="AN335" s="22">
        <v>3.1E-2</v>
      </c>
      <c r="AO335" s="19">
        <v>16.09</v>
      </c>
    </row>
    <row r="336" spans="1:42" ht="17" customHeight="1" x14ac:dyDescent="0.35">
      <c r="A336" s="11">
        <v>335</v>
      </c>
      <c r="B336" s="12" t="s">
        <v>846</v>
      </c>
      <c r="C336" s="11" t="s">
        <v>265</v>
      </c>
      <c r="D336" s="11" t="s">
        <v>847</v>
      </c>
      <c r="E336" s="11" t="s">
        <v>66</v>
      </c>
      <c r="F336" s="11" t="s">
        <v>848</v>
      </c>
      <c r="G336" s="13">
        <v>9526.2000000000007</v>
      </c>
      <c r="H336" s="13">
        <v>6841.3</v>
      </c>
      <c r="I336" s="14">
        <v>43914</v>
      </c>
      <c r="J336" s="15">
        <v>1.4</v>
      </c>
      <c r="K336" s="34" t="s">
        <v>124</v>
      </c>
      <c r="L336" s="15">
        <v>9.6</v>
      </c>
      <c r="M336" s="15">
        <v>0.5</v>
      </c>
      <c r="N336" s="15" t="s">
        <v>1644</v>
      </c>
      <c r="P336" s="19">
        <v>4.8</v>
      </c>
      <c r="Q336" s="17">
        <v>123.5</v>
      </c>
      <c r="R336" s="26">
        <v>39</v>
      </c>
      <c r="S336" s="13">
        <v>257</v>
      </c>
      <c r="T336" s="43">
        <v>65</v>
      </c>
      <c r="U336" s="43">
        <v>4</v>
      </c>
      <c r="V336" s="43">
        <v>7</v>
      </c>
      <c r="W336" s="46">
        <v>0.36363636363636365</v>
      </c>
      <c r="X336" s="16">
        <v>44246</v>
      </c>
      <c r="Y336" s="16">
        <v>44196</v>
      </c>
      <c r="Z336" s="16" t="s">
        <v>1649</v>
      </c>
      <c r="AA336" s="17">
        <v>9735</v>
      </c>
      <c r="AB336" s="17">
        <v>9526</v>
      </c>
      <c r="AC336" s="39">
        <v>2.1939953810623556E-2</v>
      </c>
      <c r="AD336" s="19">
        <v>55.63</v>
      </c>
      <c r="AE336" s="19">
        <v>129.07</v>
      </c>
      <c r="AF336" s="18">
        <v>-0.56899356938095613</v>
      </c>
      <c r="AG336" s="17">
        <v>2605</v>
      </c>
      <c r="AH336" s="17">
        <v>41710</v>
      </c>
      <c r="AI336" s="19">
        <v>1033.3</v>
      </c>
      <c r="AJ336" s="19">
        <v>1143.17</v>
      </c>
      <c r="AK336" s="18">
        <v>-9.6109939903951391E-2</v>
      </c>
      <c r="AL336" s="19">
        <v>710.52</v>
      </c>
      <c r="AM336" s="19">
        <v>1164.77</v>
      </c>
      <c r="AO336" s="19">
        <v>20.32</v>
      </c>
    </row>
    <row r="337" spans="1:42" ht="17" customHeight="1" x14ac:dyDescent="0.35">
      <c r="A337" s="11">
        <v>336</v>
      </c>
      <c r="B337" s="12" t="s">
        <v>935</v>
      </c>
      <c r="C337" s="11" t="s">
        <v>40</v>
      </c>
      <c r="D337" s="11" t="s">
        <v>936</v>
      </c>
      <c r="E337" s="11" t="s">
        <v>68</v>
      </c>
      <c r="G337" s="13">
        <v>9526</v>
      </c>
      <c r="H337" s="13">
        <v>8594</v>
      </c>
      <c r="N337" s="15" t="s">
        <v>1645</v>
      </c>
      <c r="O337" s="15" t="s">
        <v>1644</v>
      </c>
      <c r="P337" s="19">
        <v>14.7</v>
      </c>
      <c r="T337" s="17">
        <v>53</v>
      </c>
      <c r="U337" s="17">
        <v>2</v>
      </c>
      <c r="V337" s="17">
        <v>7</v>
      </c>
      <c r="W337" s="46">
        <v>0.22222222222222221</v>
      </c>
      <c r="Y337" s="16">
        <v>43830</v>
      </c>
      <c r="AA337" s="17">
        <v>9526</v>
      </c>
      <c r="AB337" s="17">
        <v>8594</v>
      </c>
      <c r="AC337" s="39">
        <v>0.10844775424714917</v>
      </c>
      <c r="AF337" s="18"/>
      <c r="AP337" s="37" t="s">
        <v>586</v>
      </c>
    </row>
    <row r="338" spans="1:42" ht="17" customHeight="1" x14ac:dyDescent="0.35">
      <c r="A338" s="11">
        <v>337</v>
      </c>
      <c r="B338" s="12" t="s">
        <v>1021</v>
      </c>
      <c r="C338" s="11" t="s">
        <v>188</v>
      </c>
      <c r="D338" s="11" t="s">
        <v>1022</v>
      </c>
      <c r="E338" s="11" t="s">
        <v>66</v>
      </c>
      <c r="F338" s="11" t="s">
        <v>1023</v>
      </c>
      <c r="G338" s="13">
        <v>9497.2999999999993</v>
      </c>
      <c r="H338" s="13">
        <v>9545.7000000000007</v>
      </c>
      <c r="I338" s="14">
        <v>44181</v>
      </c>
      <c r="J338" s="15">
        <v>2.931</v>
      </c>
      <c r="K338" s="34" t="s">
        <v>121</v>
      </c>
      <c r="L338" s="15">
        <v>2.6</v>
      </c>
      <c r="M338" s="15">
        <v>0</v>
      </c>
      <c r="N338" s="15" t="s">
        <v>1644</v>
      </c>
      <c r="P338" s="19">
        <v>10.199999999999999</v>
      </c>
      <c r="Q338" s="17">
        <v>232</v>
      </c>
      <c r="R338" s="26">
        <v>44.262999999999998</v>
      </c>
      <c r="S338" s="13">
        <v>333.3</v>
      </c>
      <c r="T338" s="43">
        <v>62.9</v>
      </c>
      <c r="U338" s="43">
        <v>3</v>
      </c>
      <c r="V338" s="43">
        <v>7</v>
      </c>
      <c r="W338" s="46">
        <v>0.3</v>
      </c>
      <c r="X338" s="16">
        <v>44169</v>
      </c>
      <c r="Y338" s="16">
        <v>44129</v>
      </c>
      <c r="AA338" s="17">
        <v>9608.4619999999995</v>
      </c>
      <c r="AB338" s="17">
        <v>9497.3169999999991</v>
      </c>
      <c r="AC338" s="39">
        <v>1.1702778795316662E-2</v>
      </c>
      <c r="AD338" s="19">
        <v>1.66</v>
      </c>
      <c r="AE338" s="19">
        <v>1.8</v>
      </c>
      <c r="AF338" s="18">
        <v>-7.7777777777777848E-2</v>
      </c>
      <c r="AG338" s="17">
        <v>2612.6999999999998</v>
      </c>
      <c r="AH338" s="17">
        <v>9908.2819999999992</v>
      </c>
      <c r="AI338" s="19">
        <v>46.36</v>
      </c>
      <c r="AJ338" s="19">
        <v>43.99</v>
      </c>
      <c r="AK338" s="18">
        <v>5.3875880882018577E-2</v>
      </c>
      <c r="AL338" s="19">
        <v>39.01</v>
      </c>
      <c r="AM338" s="19">
        <v>52.97</v>
      </c>
      <c r="AN338" s="22">
        <v>2.0500000000000001E-2</v>
      </c>
      <c r="AO338" s="19">
        <v>29.57</v>
      </c>
    </row>
    <row r="339" spans="1:42" x14ac:dyDescent="0.35">
      <c r="A339" s="11">
        <v>338</v>
      </c>
      <c r="B339" s="12" t="s">
        <v>1106</v>
      </c>
      <c r="C339" s="11" t="s">
        <v>30</v>
      </c>
      <c r="D339" s="11" t="s">
        <v>1107</v>
      </c>
      <c r="E339" s="11" t="s">
        <v>66</v>
      </c>
      <c r="F339" s="11" t="s">
        <v>1108</v>
      </c>
      <c r="G339" s="13">
        <v>9452</v>
      </c>
      <c r="H339" s="13">
        <v>8906</v>
      </c>
      <c r="I339" s="14">
        <v>43945</v>
      </c>
      <c r="J339" s="15">
        <v>5.1765829999999999</v>
      </c>
      <c r="K339" s="34" t="s">
        <v>121</v>
      </c>
      <c r="L339" s="15">
        <v>10.3</v>
      </c>
      <c r="M339" s="15">
        <v>2.17</v>
      </c>
      <c r="N339" s="15" t="s">
        <v>1644</v>
      </c>
      <c r="P339" s="19">
        <v>21.4</v>
      </c>
      <c r="Q339" s="17">
        <v>489.5</v>
      </c>
      <c r="S339" s="13">
        <v>405</v>
      </c>
      <c r="T339" s="17">
        <v>62.3</v>
      </c>
      <c r="U339" s="17">
        <v>3</v>
      </c>
      <c r="V339" s="17">
        <v>7</v>
      </c>
      <c r="W339" s="46">
        <v>0.3</v>
      </c>
      <c r="X339" s="16">
        <v>44244</v>
      </c>
      <c r="Y339" s="16">
        <v>44196</v>
      </c>
      <c r="Z339" s="16" t="s">
        <v>1649</v>
      </c>
      <c r="AA339" s="17">
        <v>4307</v>
      </c>
      <c r="AB339" s="17">
        <v>9452</v>
      </c>
      <c r="AC339" s="39">
        <v>-0.54432924248836223</v>
      </c>
      <c r="AD339" s="19">
        <v>-2.56</v>
      </c>
      <c r="AE339" s="19">
        <v>3.04</v>
      </c>
      <c r="AF339" s="18">
        <v>-1.8421052631578947</v>
      </c>
      <c r="AG339" s="17">
        <v>5095</v>
      </c>
      <c r="AH339" s="17">
        <v>4202</v>
      </c>
      <c r="AI339" s="19">
        <v>111.26</v>
      </c>
      <c r="AJ339" s="19">
        <v>110.74</v>
      </c>
      <c r="AK339" s="18">
        <v>4.6956835831678733E-3</v>
      </c>
      <c r="AL339" s="19">
        <v>44.3</v>
      </c>
      <c r="AM339" s="19">
        <v>128.16</v>
      </c>
    </row>
    <row r="340" spans="1:42" x14ac:dyDescent="0.35">
      <c r="A340" s="11">
        <v>339</v>
      </c>
      <c r="B340" s="12" t="s">
        <v>1614</v>
      </c>
      <c r="C340" s="11" t="s">
        <v>35</v>
      </c>
      <c r="D340" s="11" t="s">
        <v>1615</v>
      </c>
      <c r="E340" s="11" t="s">
        <v>66</v>
      </c>
      <c r="F340" s="11" t="s">
        <v>1616</v>
      </c>
      <c r="G340" s="13">
        <v>9443.7999999999993</v>
      </c>
      <c r="H340" s="13">
        <v>8632.5</v>
      </c>
      <c r="I340" s="14">
        <v>43915</v>
      </c>
      <c r="J340" s="15">
        <v>2.06</v>
      </c>
      <c r="K340" s="15" t="s">
        <v>121</v>
      </c>
      <c r="L340" s="15">
        <v>7.2</v>
      </c>
      <c r="M340" s="15">
        <v>0.35</v>
      </c>
      <c r="N340" s="15" t="s">
        <v>1644</v>
      </c>
      <c r="P340" s="19">
        <v>6.5</v>
      </c>
      <c r="Q340" s="17">
        <v>101</v>
      </c>
      <c r="R340" s="26">
        <v>64.42</v>
      </c>
      <c r="S340" s="13">
        <v>363.04</v>
      </c>
      <c r="T340" s="43">
        <v>61.53846153846154</v>
      </c>
      <c r="U340" s="43">
        <v>3</v>
      </c>
      <c r="V340" s="43">
        <v>10</v>
      </c>
      <c r="W340" s="46">
        <v>0.23076923076923078</v>
      </c>
      <c r="X340" s="16">
        <v>44252</v>
      </c>
      <c r="Y340" s="16">
        <v>44196</v>
      </c>
      <c r="Z340" s="16" t="s">
        <v>1649</v>
      </c>
      <c r="AA340" s="17">
        <v>5265</v>
      </c>
      <c r="AB340" s="17">
        <v>9287</v>
      </c>
      <c r="AC340" s="39">
        <v>-0.43307849682351673</v>
      </c>
      <c r="AD340" s="19">
        <v>0.31</v>
      </c>
      <c r="AE340" s="19">
        <v>0.61</v>
      </c>
      <c r="AF340" s="18">
        <v>-0.49180327868852458</v>
      </c>
      <c r="AG340" s="17">
        <v>2270.4</v>
      </c>
      <c r="AH340" s="17">
        <v>6355</v>
      </c>
      <c r="AI340" s="19">
        <v>19.010000000000002</v>
      </c>
      <c r="AJ340" s="19">
        <v>24.24</v>
      </c>
      <c r="AK340" s="18">
        <v>-0.21575907590759064</v>
      </c>
      <c r="AL340" s="19">
        <v>6.4</v>
      </c>
      <c r="AM340" s="19">
        <v>22.08</v>
      </c>
      <c r="AO340" s="19">
        <v>66.099999999999994</v>
      </c>
      <c r="AP340" s="1"/>
    </row>
    <row r="341" spans="1:42" x14ac:dyDescent="0.35">
      <c r="A341" s="11">
        <v>340</v>
      </c>
      <c r="B341" s="12" t="s">
        <v>1193</v>
      </c>
      <c r="C341" s="11" t="s">
        <v>1194</v>
      </c>
      <c r="D341" s="11" t="s">
        <v>1195</v>
      </c>
      <c r="E341" s="11" t="s">
        <v>66</v>
      </c>
      <c r="F341" s="11" t="s">
        <v>1196</v>
      </c>
      <c r="G341" s="13">
        <v>9351</v>
      </c>
      <c r="H341" s="13">
        <v>8047</v>
      </c>
      <c r="I341" s="14">
        <v>43914</v>
      </c>
      <c r="J341" s="15">
        <v>1.73</v>
      </c>
      <c r="K341" s="34" t="s">
        <v>121</v>
      </c>
      <c r="L341" s="15">
        <v>3.7</v>
      </c>
      <c r="M341" s="15">
        <v>0.38800000000000001</v>
      </c>
      <c r="N341" s="15" t="s">
        <v>1644</v>
      </c>
      <c r="P341" s="19">
        <v>6.2</v>
      </c>
      <c r="Q341" s="17">
        <v>84</v>
      </c>
      <c r="R341" s="26">
        <v>74</v>
      </c>
      <c r="S341" s="13">
        <v>285</v>
      </c>
      <c r="T341" s="43">
        <v>64.2</v>
      </c>
      <c r="U341" s="43">
        <v>3</v>
      </c>
      <c r="V341" s="43">
        <v>8</v>
      </c>
      <c r="W341" s="46">
        <v>0.27272727272727271</v>
      </c>
      <c r="X341" s="16">
        <v>44223</v>
      </c>
      <c r="Y341" s="16">
        <v>44196</v>
      </c>
      <c r="Z341" s="16" t="s">
        <v>1649</v>
      </c>
      <c r="AA341" s="17">
        <v>8530</v>
      </c>
      <c r="AB341" s="17">
        <v>9351</v>
      </c>
      <c r="AC341" s="39">
        <v>-8.7798096460271632E-2</v>
      </c>
      <c r="AD341" s="19">
        <v>12.2</v>
      </c>
      <c r="AE341" s="19">
        <v>15.11</v>
      </c>
      <c r="AF341" s="18">
        <v>-0.19258769027134351</v>
      </c>
      <c r="AG341" s="17">
        <v>5168</v>
      </c>
      <c r="AH341" s="17">
        <v>17868</v>
      </c>
      <c r="AI341" s="19">
        <v>231.91</v>
      </c>
      <c r="AJ341" s="19">
        <v>166.77</v>
      </c>
      <c r="AK341" s="18">
        <v>0.3905978293458055</v>
      </c>
      <c r="AL341" s="19">
        <v>58.85</v>
      </c>
      <c r="AM341" s="19">
        <v>321.94</v>
      </c>
      <c r="AO341" s="19">
        <v>24.8</v>
      </c>
    </row>
    <row r="342" spans="1:42" x14ac:dyDescent="0.35">
      <c r="A342" s="11">
        <v>341</v>
      </c>
      <c r="B342" s="12" t="s">
        <v>1276</v>
      </c>
      <c r="C342" s="11" t="s">
        <v>159</v>
      </c>
      <c r="D342" s="11" t="s">
        <v>1277</v>
      </c>
      <c r="E342" s="11" t="s">
        <v>66</v>
      </c>
      <c r="F342" s="11" t="s">
        <v>1278</v>
      </c>
      <c r="G342" s="13">
        <v>9304</v>
      </c>
      <c r="H342" s="13">
        <v>9415</v>
      </c>
      <c r="I342" s="14">
        <v>43930</v>
      </c>
      <c r="J342" s="15">
        <v>0.31</v>
      </c>
      <c r="K342" s="34" t="s">
        <v>121</v>
      </c>
      <c r="L342" s="15">
        <v>3.7</v>
      </c>
      <c r="N342" s="15" t="s">
        <v>1644</v>
      </c>
      <c r="P342" s="19">
        <v>13.4</v>
      </c>
      <c r="Q342" s="17">
        <v>79</v>
      </c>
      <c r="R342" s="26">
        <v>172</v>
      </c>
      <c r="S342" s="13">
        <v>460</v>
      </c>
      <c r="T342" s="43">
        <v>66</v>
      </c>
      <c r="U342" s="43">
        <v>3</v>
      </c>
      <c r="V342" s="43">
        <v>9</v>
      </c>
      <c r="W342" s="46">
        <v>0.25</v>
      </c>
      <c r="X342" s="16">
        <v>44256</v>
      </c>
      <c r="Y342" s="16">
        <v>44196</v>
      </c>
      <c r="Z342" s="16" t="s">
        <v>1649</v>
      </c>
      <c r="AA342" s="17">
        <v>6685</v>
      </c>
      <c r="AB342" s="17">
        <v>9325</v>
      </c>
      <c r="AC342" s="39">
        <v>-0.28310991957104559</v>
      </c>
      <c r="AD342" s="19">
        <v>-1.21</v>
      </c>
      <c r="AE342" s="19">
        <v>4.59</v>
      </c>
      <c r="AF342" s="18">
        <v>-1.2636165577342049</v>
      </c>
      <c r="AH342" s="17">
        <v>2595</v>
      </c>
      <c r="AI342" s="19">
        <v>113.89</v>
      </c>
      <c r="AJ342" s="19">
        <v>147.61000000000001</v>
      </c>
      <c r="AK342" s="18">
        <v>-0.2284398076011111</v>
      </c>
      <c r="AL342" s="19">
        <v>48.62</v>
      </c>
      <c r="AM342" s="19">
        <v>165.57</v>
      </c>
      <c r="AN342" s="22">
        <v>1.37E-2</v>
      </c>
    </row>
    <row r="343" spans="1:42" x14ac:dyDescent="0.35">
      <c r="A343" s="11">
        <v>342</v>
      </c>
      <c r="B343" s="12" t="s">
        <v>1358</v>
      </c>
      <c r="C343" s="11" t="s">
        <v>140</v>
      </c>
      <c r="D343" s="11" t="s">
        <v>1359</v>
      </c>
      <c r="E343" s="11" t="s">
        <v>66</v>
      </c>
      <c r="F343" s="11" t="s">
        <v>1360</v>
      </c>
      <c r="G343" s="13">
        <v>9298.2000000000007</v>
      </c>
      <c r="H343" s="13">
        <v>10265.6</v>
      </c>
      <c r="I343" s="14">
        <v>44258</v>
      </c>
      <c r="J343" s="15">
        <v>0.5</v>
      </c>
      <c r="K343" s="34" t="s">
        <v>121</v>
      </c>
      <c r="L343" s="15">
        <v>3.8</v>
      </c>
      <c r="M343" s="15">
        <v>0</v>
      </c>
      <c r="N343" s="15" t="s">
        <v>1644</v>
      </c>
      <c r="P343" s="19">
        <v>6.8</v>
      </c>
      <c r="Q343" s="17">
        <v>90</v>
      </c>
      <c r="R343" s="26">
        <v>75.332999999999998</v>
      </c>
      <c r="S343" s="13">
        <v>245.977</v>
      </c>
      <c r="T343" s="43">
        <v>60.636363636363633</v>
      </c>
      <c r="U343" s="43">
        <v>3</v>
      </c>
      <c r="V343" s="43">
        <v>8</v>
      </c>
      <c r="W343" s="46">
        <v>0.27272727272727271</v>
      </c>
      <c r="X343" s="16">
        <v>44256</v>
      </c>
      <c r="Y343" s="16">
        <v>44196</v>
      </c>
      <c r="Z343" s="16" t="s">
        <v>1649</v>
      </c>
      <c r="AA343" s="17">
        <v>7302</v>
      </c>
      <c r="AB343" s="17">
        <v>9298</v>
      </c>
      <c r="AC343" s="39">
        <v>-0.21466982146698216</v>
      </c>
      <c r="AD343" s="19">
        <v>-8.26</v>
      </c>
      <c r="AE343" s="19">
        <v>4.0599999999999996</v>
      </c>
      <c r="AF343" s="18">
        <v>-3.0344827586206899</v>
      </c>
      <c r="AG343" s="17">
        <v>729</v>
      </c>
      <c r="AH343" s="17">
        <v>6134</v>
      </c>
      <c r="AI343" s="19">
        <v>16.07</v>
      </c>
      <c r="AJ343" s="19">
        <v>31.86</v>
      </c>
      <c r="AK343" s="18">
        <v>-0.49560577526679223</v>
      </c>
      <c r="AL343" s="19">
        <v>7.79</v>
      </c>
      <c r="AM343" s="19">
        <v>27.38</v>
      </c>
    </row>
    <row r="344" spans="1:42" x14ac:dyDescent="0.35">
      <c r="A344" s="11">
        <v>343</v>
      </c>
      <c r="B344" s="12" t="s">
        <v>46</v>
      </c>
      <c r="C344" s="11" t="s">
        <v>8</v>
      </c>
      <c r="D344" s="11" t="s">
        <v>47</v>
      </c>
      <c r="E344" s="11" t="s">
        <v>66</v>
      </c>
      <c r="F344" s="11" t="s">
        <v>86</v>
      </c>
      <c r="G344" s="13">
        <v>9273</v>
      </c>
      <c r="H344" s="13">
        <v>10151</v>
      </c>
      <c r="I344" s="14">
        <v>43915</v>
      </c>
      <c r="J344" s="15">
        <v>4.5389999999999997</v>
      </c>
      <c r="K344" s="34" t="s">
        <v>122</v>
      </c>
      <c r="L344" s="15">
        <v>6.5649999999999995</v>
      </c>
      <c r="M344" s="15">
        <v>5.95</v>
      </c>
      <c r="N344" s="15" t="s">
        <v>1644</v>
      </c>
      <c r="P344" s="19">
        <v>14.555999999999999</v>
      </c>
      <c r="Q344" s="17">
        <v>178</v>
      </c>
      <c r="R344" s="26">
        <v>81.638000000000005</v>
      </c>
      <c r="S344" s="13">
        <v>319.565</v>
      </c>
      <c r="T344" s="17">
        <v>65.111111111111114</v>
      </c>
      <c r="U344" s="17">
        <v>2</v>
      </c>
      <c r="V344" s="17">
        <v>7</v>
      </c>
      <c r="W344" s="46">
        <v>0.22222222222222221</v>
      </c>
      <c r="X344" s="16">
        <v>44249</v>
      </c>
      <c r="Y344" s="16">
        <v>44196</v>
      </c>
      <c r="Z344" s="16" t="s">
        <v>1649</v>
      </c>
      <c r="AA344" s="17">
        <v>8473</v>
      </c>
      <c r="AB344" s="17">
        <v>9273</v>
      </c>
      <c r="AC344" s="39">
        <v>-8.627197239296884E-2</v>
      </c>
      <c r="AD344" s="19">
        <v>3.5</v>
      </c>
      <c r="AE344" s="19">
        <v>5.48</v>
      </c>
      <c r="AF344" s="18">
        <v>-0.36131386861313874</v>
      </c>
      <c r="AG344" s="17">
        <v>4465</v>
      </c>
      <c r="AH344" s="17">
        <v>16083</v>
      </c>
      <c r="AI344" s="19">
        <v>100.28</v>
      </c>
      <c r="AJ344" s="19">
        <v>76.099999999999994</v>
      </c>
      <c r="AK344" s="18">
        <v>0.31773981603153756</v>
      </c>
      <c r="AL344" s="19">
        <v>34.44</v>
      </c>
      <c r="AM344" s="19">
        <v>118.82</v>
      </c>
      <c r="AN344" s="22">
        <v>2.3699999999999999E-2</v>
      </c>
      <c r="AO344" s="19">
        <v>33.270000000000003</v>
      </c>
    </row>
    <row r="345" spans="1:42" x14ac:dyDescent="0.35">
      <c r="A345" s="11">
        <v>344</v>
      </c>
      <c r="B345" s="12" t="s">
        <v>1440</v>
      </c>
      <c r="C345" s="11" t="s">
        <v>34</v>
      </c>
      <c r="D345" s="11" t="s">
        <v>1441</v>
      </c>
      <c r="E345" s="11" t="s">
        <v>66</v>
      </c>
      <c r="F345" s="11" t="s">
        <v>1442</v>
      </c>
      <c r="G345" s="13">
        <v>9174.6</v>
      </c>
      <c r="H345" s="13">
        <v>8130.6</v>
      </c>
      <c r="I345" s="14">
        <v>43949</v>
      </c>
      <c r="J345" s="15">
        <v>4.7300000000000004</v>
      </c>
      <c r="K345" s="34" t="s">
        <v>121</v>
      </c>
      <c r="L345" s="15">
        <v>5.5</v>
      </c>
      <c r="M345" s="15">
        <v>7.0000000000000007E-2</v>
      </c>
      <c r="N345" s="15" t="s">
        <v>1644</v>
      </c>
      <c r="P345" s="19">
        <v>10.6</v>
      </c>
      <c r="Q345" s="17">
        <v>192</v>
      </c>
      <c r="R345" s="26">
        <v>55.54</v>
      </c>
      <c r="S345" s="13">
        <v>405</v>
      </c>
      <c r="T345" s="43">
        <v>67.25</v>
      </c>
      <c r="U345" s="43">
        <v>4</v>
      </c>
      <c r="V345" s="43">
        <v>8</v>
      </c>
      <c r="W345" s="46">
        <v>0.33333333333333331</v>
      </c>
      <c r="X345" s="16">
        <v>44232</v>
      </c>
      <c r="Y345" s="16">
        <v>44196</v>
      </c>
      <c r="Z345" s="16" t="s">
        <v>1649</v>
      </c>
      <c r="AA345" s="17">
        <v>8797</v>
      </c>
      <c r="AB345" s="17">
        <v>9175</v>
      </c>
      <c r="AC345" s="39">
        <v>-4.1198910081743867E-2</v>
      </c>
      <c r="AD345" s="19">
        <v>2.4</v>
      </c>
      <c r="AE345" s="19">
        <v>5.75</v>
      </c>
      <c r="AF345" s="18">
        <v>-0.58260869565217388</v>
      </c>
      <c r="AG345" s="17">
        <v>851.78</v>
      </c>
      <c r="AH345" s="17">
        <v>5063.84</v>
      </c>
      <c r="AI345" s="19">
        <v>91.34</v>
      </c>
      <c r="AJ345" s="19">
        <v>85.79</v>
      </c>
      <c r="AK345" s="18">
        <v>6.4692854645063483E-2</v>
      </c>
      <c r="AL345" s="19">
        <v>41.85</v>
      </c>
      <c r="AM345" s="19">
        <v>108.63</v>
      </c>
      <c r="AN345" s="22">
        <v>5.0000000000000001E-3</v>
      </c>
      <c r="AO345" s="19">
        <v>44.61</v>
      </c>
    </row>
    <row r="346" spans="1:42" x14ac:dyDescent="0.35">
      <c r="A346" s="11">
        <v>345</v>
      </c>
      <c r="B346" s="12" t="s">
        <v>210</v>
      </c>
      <c r="C346" s="11" t="s">
        <v>211</v>
      </c>
      <c r="D346" s="11" t="s">
        <v>212</v>
      </c>
      <c r="E346" s="11" t="s">
        <v>66</v>
      </c>
      <c r="F346" s="11" t="s">
        <v>213</v>
      </c>
      <c r="G346" s="13">
        <v>9172</v>
      </c>
      <c r="H346" s="13">
        <v>9124</v>
      </c>
      <c r="I346" s="14">
        <v>43917</v>
      </c>
      <c r="J346" s="15">
        <v>5.72</v>
      </c>
      <c r="K346" s="34" t="s">
        <v>123</v>
      </c>
      <c r="L346" s="15">
        <v>8</v>
      </c>
      <c r="M346" s="15">
        <v>3</v>
      </c>
      <c r="N346" s="15" t="s">
        <v>1644</v>
      </c>
      <c r="P346" s="19">
        <v>4.9000000000000004</v>
      </c>
      <c r="Q346" s="17">
        <v>538</v>
      </c>
      <c r="R346" s="26">
        <v>31.082999999999998</v>
      </c>
      <c r="S346" s="13">
        <v>385.50200000000001</v>
      </c>
      <c r="T346" s="43">
        <v>60.727272727272727</v>
      </c>
      <c r="U346" s="43">
        <v>4</v>
      </c>
      <c r="V346" s="43">
        <v>7</v>
      </c>
      <c r="W346" s="46">
        <v>0.36363636363636365</v>
      </c>
      <c r="X346" s="16">
        <v>44244</v>
      </c>
      <c r="Y346" s="16">
        <v>44196</v>
      </c>
      <c r="Z346" s="16" t="s">
        <v>1649</v>
      </c>
      <c r="AA346" s="17">
        <v>5402</v>
      </c>
      <c r="AB346" s="17">
        <v>9172</v>
      </c>
      <c r="AC346" s="39">
        <v>-0.4110335804622765</v>
      </c>
      <c r="AD346" s="19">
        <v>-9.7100000000000009</v>
      </c>
      <c r="AE346" s="19">
        <v>3.98</v>
      </c>
      <c r="AF346" s="18">
        <v>-3.4396984924623117</v>
      </c>
      <c r="AG346" s="17">
        <v>1137</v>
      </c>
      <c r="AH346" s="17">
        <v>17538</v>
      </c>
      <c r="AI346" s="19">
        <v>37.590000000000003</v>
      </c>
      <c r="AJ346" s="19">
        <v>32.24</v>
      </c>
      <c r="AK346" s="18">
        <v>0.16594292803970226</v>
      </c>
      <c r="AL346" s="19">
        <v>6.35</v>
      </c>
      <c r="AM346" s="19">
        <v>66.02</v>
      </c>
    </row>
    <row r="347" spans="1:42" x14ac:dyDescent="0.35">
      <c r="A347" s="11">
        <v>346</v>
      </c>
      <c r="B347" s="12" t="s">
        <v>308</v>
      </c>
      <c r="C347" s="11" t="s">
        <v>309</v>
      </c>
      <c r="D347" s="11" t="s">
        <v>310</v>
      </c>
      <c r="E347" s="11" t="s">
        <v>66</v>
      </c>
      <c r="F347" s="11" t="s">
        <v>311</v>
      </c>
      <c r="G347" s="13">
        <v>9165.2999999999993</v>
      </c>
      <c r="H347" s="13">
        <v>8614.9</v>
      </c>
      <c r="I347" s="14">
        <v>43902</v>
      </c>
      <c r="J347" s="15">
        <v>2.5299999999999998</v>
      </c>
      <c r="K347" s="34" t="s">
        <v>121</v>
      </c>
      <c r="L347" s="15">
        <v>1.6</v>
      </c>
      <c r="M347" s="15">
        <v>0.33</v>
      </c>
      <c r="N347" s="15" t="s">
        <v>1644</v>
      </c>
      <c r="P347" s="19">
        <v>6.6</v>
      </c>
      <c r="Q347" s="17">
        <v>100</v>
      </c>
      <c r="R347" s="26">
        <v>65.66</v>
      </c>
      <c r="S347" s="13">
        <v>370.89</v>
      </c>
      <c r="T347" s="17">
        <v>61</v>
      </c>
      <c r="U347" s="17">
        <v>2</v>
      </c>
      <c r="V347" s="17">
        <v>8</v>
      </c>
      <c r="W347" s="46">
        <v>0.2</v>
      </c>
      <c r="X347" s="16">
        <v>44250</v>
      </c>
      <c r="Y347" s="16">
        <v>44196</v>
      </c>
      <c r="Z347" s="16" t="s">
        <v>1649</v>
      </c>
      <c r="AA347" s="17">
        <v>9637</v>
      </c>
      <c r="AB347" s="17">
        <v>9165</v>
      </c>
      <c r="AC347" s="39">
        <v>5.1500272776868521E-2</v>
      </c>
      <c r="AD347" s="19">
        <v>4.74</v>
      </c>
      <c r="AE347" s="19">
        <v>4.7699999999999996</v>
      </c>
      <c r="AF347" s="18">
        <v>-6.2893081761004957E-3</v>
      </c>
      <c r="AG347" s="17">
        <v>105.37</v>
      </c>
      <c r="AH347" s="17">
        <v>5928.35</v>
      </c>
      <c r="AI347" s="19">
        <v>136.37</v>
      </c>
      <c r="AJ347" s="19">
        <v>115.46</v>
      </c>
      <c r="AK347" s="18">
        <v>0.18110168023557952</v>
      </c>
      <c r="AL347" s="31">
        <v>75.290000000000006</v>
      </c>
      <c r="AM347" s="31">
        <v>160.93</v>
      </c>
      <c r="AN347" s="22">
        <v>7.1999999999999998E-3</v>
      </c>
      <c r="AO347" s="19">
        <v>33.630000000000003</v>
      </c>
      <c r="AP347" s="41"/>
    </row>
    <row r="348" spans="1:42" x14ac:dyDescent="0.35">
      <c r="A348" s="11">
        <v>347</v>
      </c>
      <c r="B348" s="12" t="s">
        <v>404</v>
      </c>
      <c r="C348" s="11" t="s">
        <v>2</v>
      </c>
      <c r="D348" s="11" t="s">
        <v>405</v>
      </c>
      <c r="E348" s="11" t="s">
        <v>66</v>
      </c>
      <c r="F348" s="11" t="s">
        <v>406</v>
      </c>
      <c r="G348" s="13">
        <v>9145</v>
      </c>
      <c r="H348" s="13">
        <v>9830</v>
      </c>
      <c r="I348" s="14">
        <v>43929</v>
      </c>
      <c r="J348" s="15">
        <v>3.49</v>
      </c>
      <c r="K348" s="34" t="s">
        <v>122</v>
      </c>
      <c r="L348" s="15">
        <v>16</v>
      </c>
      <c r="M348" s="15">
        <v>2</v>
      </c>
      <c r="N348" s="15" t="s">
        <v>1644</v>
      </c>
      <c r="P348" s="19">
        <v>13</v>
      </c>
      <c r="Q348" s="17">
        <v>159</v>
      </c>
      <c r="R348" s="26">
        <v>82.6</v>
      </c>
      <c r="S348" s="13">
        <v>482.3</v>
      </c>
      <c r="T348" s="43">
        <v>65.8</v>
      </c>
      <c r="U348" s="43">
        <v>2</v>
      </c>
      <c r="V348" s="43">
        <v>8</v>
      </c>
      <c r="W348" s="46">
        <v>0.2</v>
      </c>
      <c r="X348" s="16">
        <v>44252</v>
      </c>
      <c r="Y348" s="16">
        <v>44196</v>
      </c>
      <c r="Z348" s="16" t="s">
        <v>1649</v>
      </c>
      <c r="AA348" s="17">
        <v>7022</v>
      </c>
      <c r="AB348" s="17">
        <v>9066</v>
      </c>
      <c r="AC348" s="39">
        <v>-0.22545775424663578</v>
      </c>
      <c r="AD348" s="19">
        <v>0.84</v>
      </c>
      <c r="AE348" s="19">
        <v>2.78</v>
      </c>
      <c r="AF348" s="18">
        <v>-0.69784172661870503</v>
      </c>
      <c r="AG348" s="17">
        <v>4071</v>
      </c>
      <c r="AH348" s="17">
        <v>14741</v>
      </c>
      <c r="AI348" s="19">
        <v>23.19</v>
      </c>
      <c r="AJ348" s="19">
        <v>35.380000000000003</v>
      </c>
      <c r="AK348" s="18">
        <v>-0.34454494064443192</v>
      </c>
      <c r="AL348" s="19">
        <v>14.22</v>
      </c>
      <c r="AM348" s="19">
        <v>29.04</v>
      </c>
      <c r="AN348" s="22">
        <v>3.7499999999999999E-2</v>
      </c>
      <c r="AO348" s="19">
        <v>31.6</v>
      </c>
    </row>
    <row r="349" spans="1:42" x14ac:dyDescent="0.35">
      <c r="A349" s="11">
        <v>348</v>
      </c>
      <c r="B349" s="12" t="s">
        <v>490</v>
      </c>
      <c r="C349" s="11" t="s">
        <v>245</v>
      </c>
      <c r="D349" s="11" t="s">
        <v>491</v>
      </c>
      <c r="E349" s="11" t="s">
        <v>66</v>
      </c>
      <c r="F349" s="11" t="s">
        <v>492</v>
      </c>
      <c r="G349" s="13">
        <v>9127.1</v>
      </c>
      <c r="H349" s="13">
        <v>6779.2</v>
      </c>
      <c r="I349" s="14">
        <v>43921</v>
      </c>
      <c r="J349" s="15">
        <v>0.3</v>
      </c>
      <c r="K349" s="34" t="s">
        <v>121</v>
      </c>
      <c r="L349" s="15">
        <v>2.4</v>
      </c>
      <c r="M349" s="15">
        <v>0.2</v>
      </c>
      <c r="N349" s="15" t="s">
        <v>1644</v>
      </c>
      <c r="P349" s="19">
        <v>0.83199999999999996</v>
      </c>
      <c r="Q349" s="17">
        <v>2</v>
      </c>
      <c r="R349" s="26">
        <v>41.411999999999999</v>
      </c>
      <c r="S349" s="13">
        <v>186.39099999999999</v>
      </c>
      <c r="T349" s="43">
        <v>66.7</v>
      </c>
      <c r="U349" s="43">
        <v>2</v>
      </c>
      <c r="V349" s="43">
        <v>8</v>
      </c>
      <c r="W349" s="46">
        <v>0.2</v>
      </c>
      <c r="X349" s="16">
        <v>44252</v>
      </c>
      <c r="Y349" s="16">
        <v>44196</v>
      </c>
      <c r="Z349" s="16" t="s">
        <v>1649</v>
      </c>
      <c r="AA349" s="17">
        <v>14145.156000000001</v>
      </c>
      <c r="AB349" s="17">
        <v>9127.0570000000007</v>
      </c>
      <c r="AC349" s="39">
        <v>0.54980471799398201</v>
      </c>
      <c r="AD349" s="19">
        <v>1.86</v>
      </c>
      <c r="AE349" s="19">
        <v>-10.68</v>
      </c>
      <c r="AF349" s="18">
        <v>-1.1741573033707864</v>
      </c>
      <c r="AG349" s="17">
        <v>17.263000000000002</v>
      </c>
      <c r="AH349" s="17">
        <v>4569.9290000000001</v>
      </c>
      <c r="AI349" s="19">
        <v>225.81</v>
      </c>
      <c r="AJ349" s="19">
        <v>90.37</v>
      </c>
      <c r="AK349" s="18">
        <v>1.49872745380104</v>
      </c>
      <c r="AL349" s="19">
        <v>21.7</v>
      </c>
      <c r="AM349" s="19">
        <v>369</v>
      </c>
      <c r="AO349" s="19">
        <v>164.82</v>
      </c>
    </row>
    <row r="350" spans="1:42" x14ac:dyDescent="0.35">
      <c r="A350" s="11">
        <v>349</v>
      </c>
      <c r="B350" s="12" t="s">
        <v>1528</v>
      </c>
      <c r="C350" s="11" t="s">
        <v>40</v>
      </c>
      <c r="D350" s="11" t="s">
        <v>1529</v>
      </c>
      <c r="E350" s="11" t="s">
        <v>66</v>
      </c>
      <c r="F350" s="11" t="s">
        <v>1528</v>
      </c>
      <c r="G350" s="13">
        <v>9120.2999999999993</v>
      </c>
      <c r="H350" s="13">
        <v>5222.3999999999996</v>
      </c>
      <c r="I350" s="14">
        <v>43448</v>
      </c>
      <c r="J350" s="15">
        <v>10.67</v>
      </c>
      <c r="K350" s="15"/>
      <c r="N350" s="15" t="s">
        <v>1644</v>
      </c>
      <c r="P350" s="19">
        <v>113</v>
      </c>
      <c r="Q350" s="17">
        <v>429</v>
      </c>
      <c r="R350" s="26">
        <v>265</v>
      </c>
      <c r="S350" s="13">
        <v>275</v>
      </c>
      <c r="T350" s="43">
        <v>64</v>
      </c>
      <c r="U350" s="43">
        <v>3</v>
      </c>
      <c r="V350" s="43">
        <v>9</v>
      </c>
      <c r="W350" s="46">
        <v>0.25</v>
      </c>
      <c r="X350" s="16">
        <v>44246</v>
      </c>
      <c r="Y350" s="16">
        <v>44196</v>
      </c>
      <c r="Z350" s="16" t="s">
        <v>1649</v>
      </c>
      <c r="AA350" s="17">
        <v>4231</v>
      </c>
      <c r="AB350" s="17">
        <v>4221</v>
      </c>
      <c r="AC350" s="39">
        <v>2.3691068467187868E-3</v>
      </c>
      <c r="AD350" s="19">
        <v>3.37</v>
      </c>
      <c r="AE350" s="19">
        <v>3.54</v>
      </c>
      <c r="AF350" s="18">
        <v>-4.8022598870056478E-2</v>
      </c>
      <c r="AH350" s="17">
        <v>79806.5</v>
      </c>
      <c r="AI350" s="19">
        <v>40.369999999999997</v>
      </c>
      <c r="AJ350" s="19">
        <v>28.61</v>
      </c>
      <c r="AK350" s="18">
        <v>0.41104508912967486</v>
      </c>
      <c r="AL350" s="19">
        <v>15.55</v>
      </c>
      <c r="AM350" s="19">
        <v>49.29</v>
      </c>
      <c r="AN350" s="22">
        <v>1.23E-2</v>
      </c>
      <c r="AO350" s="19">
        <v>14.11</v>
      </c>
      <c r="AP350" s="1" t="s">
        <v>1530</v>
      </c>
    </row>
    <row r="351" spans="1:42" x14ac:dyDescent="0.35">
      <c r="A351" s="11">
        <v>350</v>
      </c>
      <c r="B351" s="12" t="s">
        <v>582</v>
      </c>
      <c r="C351" s="11" t="s">
        <v>529</v>
      </c>
      <c r="D351" s="11" t="s">
        <v>583</v>
      </c>
      <c r="E351" s="11" t="s">
        <v>66</v>
      </c>
      <c r="F351" s="11" t="s">
        <v>582</v>
      </c>
      <c r="G351" s="13">
        <v>9041.4</v>
      </c>
      <c r="H351" s="13">
        <v>9352</v>
      </c>
      <c r="I351" s="14">
        <v>43920</v>
      </c>
      <c r="J351" s="15">
        <v>3.8</v>
      </c>
      <c r="K351" s="34" t="s">
        <v>124</v>
      </c>
      <c r="L351" s="15">
        <v>7.3</v>
      </c>
      <c r="M351" s="15">
        <v>0.188</v>
      </c>
      <c r="N351" s="15" t="s">
        <v>1644</v>
      </c>
      <c r="P351" s="19">
        <v>15.3</v>
      </c>
      <c r="Q351" s="17">
        <v>315</v>
      </c>
      <c r="R351" s="26">
        <v>48</v>
      </c>
      <c r="S351" s="13">
        <v>326</v>
      </c>
      <c r="T351" s="43">
        <v>65</v>
      </c>
      <c r="U351" s="43">
        <v>4</v>
      </c>
      <c r="V351" s="43">
        <v>6</v>
      </c>
      <c r="W351" s="46">
        <v>0.4</v>
      </c>
      <c r="X351" s="16">
        <v>44256</v>
      </c>
      <c r="Y351" s="16">
        <v>44196</v>
      </c>
      <c r="Z351" s="16" t="s">
        <v>1649</v>
      </c>
      <c r="AA351" s="17">
        <v>9149</v>
      </c>
      <c r="AB351" s="17">
        <v>9041</v>
      </c>
      <c r="AC351" s="39">
        <v>1.1945581241013163E-2</v>
      </c>
      <c r="AD351" s="19">
        <v>5.65</v>
      </c>
      <c r="AE351" s="19">
        <v>1.63</v>
      </c>
      <c r="AF351" s="18">
        <v>2.4662576687116569</v>
      </c>
      <c r="AG351" s="17">
        <v>1306</v>
      </c>
      <c r="AH351" s="17">
        <v>8504</v>
      </c>
      <c r="AI351" s="19">
        <v>102.95</v>
      </c>
      <c r="AJ351" s="19">
        <v>76.39</v>
      </c>
      <c r="AK351" s="18">
        <v>0.34768948815289963</v>
      </c>
      <c r="AL351" s="19">
        <v>35.33</v>
      </c>
      <c r="AM351" s="19">
        <v>137.87</v>
      </c>
      <c r="AN351" s="22">
        <v>4.7999999999999996E-3</v>
      </c>
      <c r="AO351" s="19">
        <v>23.59</v>
      </c>
    </row>
    <row r="352" spans="1:42" x14ac:dyDescent="0.35">
      <c r="A352" s="11">
        <v>351</v>
      </c>
      <c r="B352" s="12" t="s">
        <v>667</v>
      </c>
      <c r="C352" s="11" t="s">
        <v>265</v>
      </c>
      <c r="D352" s="11" t="s">
        <v>668</v>
      </c>
      <c r="E352" s="11" t="s">
        <v>66</v>
      </c>
      <c r="F352" s="11" t="s">
        <v>669</v>
      </c>
      <c r="G352" s="13">
        <v>9040.7000000000007</v>
      </c>
      <c r="H352" s="13">
        <v>6887.2</v>
      </c>
      <c r="I352" s="14">
        <v>43906</v>
      </c>
      <c r="J352" s="15">
        <v>1.4</v>
      </c>
      <c r="K352" s="34" t="s">
        <v>121</v>
      </c>
      <c r="L352" s="15">
        <v>6.8058449999999997</v>
      </c>
      <c r="M352" s="15">
        <v>0.29399999999999998</v>
      </c>
      <c r="N352" s="15" t="s">
        <v>1644</v>
      </c>
      <c r="P352" s="19">
        <v>14</v>
      </c>
      <c r="Q352" s="17">
        <v>461</v>
      </c>
      <c r="R352" s="26">
        <v>30.363</v>
      </c>
      <c r="S352" s="13">
        <v>339.76499999999999</v>
      </c>
      <c r="T352" s="43">
        <v>60</v>
      </c>
      <c r="U352" s="43">
        <v>2</v>
      </c>
      <c r="V352" s="43">
        <v>10</v>
      </c>
      <c r="W352" s="46">
        <v>0.16666666666666666</v>
      </c>
      <c r="X352" s="16">
        <v>44250</v>
      </c>
      <c r="Y352" s="16">
        <v>44196</v>
      </c>
      <c r="Z352" s="16" t="s">
        <v>1649</v>
      </c>
      <c r="AA352" s="17">
        <v>8896.7189999999991</v>
      </c>
      <c r="AB352" s="17">
        <v>9040.7160000000003</v>
      </c>
      <c r="AC352" s="39">
        <v>-1.5927610158310603E-2</v>
      </c>
      <c r="AD352" s="19">
        <v>7.04</v>
      </c>
      <c r="AE352" s="19">
        <v>59.39</v>
      </c>
      <c r="AF352" s="18">
        <v>-0.88146152550934498</v>
      </c>
      <c r="AG352" s="17">
        <v>614.16300000000001</v>
      </c>
      <c r="AH352" s="17">
        <v>28927.01</v>
      </c>
      <c r="AI352" s="19">
        <v>603.69000000000005</v>
      </c>
      <c r="AJ352" s="19">
        <v>782.53</v>
      </c>
      <c r="AK352" s="18">
        <v>-0.22854075882074798</v>
      </c>
      <c r="AL352" s="19">
        <v>426.87</v>
      </c>
      <c r="AM352" s="19">
        <v>663.56</v>
      </c>
      <c r="AN352" s="30"/>
      <c r="AO352" s="19">
        <v>90.17</v>
      </c>
    </row>
    <row r="353" spans="1:42" x14ac:dyDescent="0.35">
      <c r="A353" s="11">
        <v>352</v>
      </c>
      <c r="B353" s="12" t="s">
        <v>758</v>
      </c>
      <c r="C353" s="11" t="s">
        <v>196</v>
      </c>
      <c r="D353" s="11" t="s">
        <v>759</v>
      </c>
      <c r="E353" s="11" t="s">
        <v>66</v>
      </c>
      <c r="F353" s="11" t="s">
        <v>760</v>
      </c>
      <c r="G353" s="13">
        <v>8992</v>
      </c>
      <c r="H353" s="13">
        <v>18979</v>
      </c>
      <c r="N353" s="15" t="s">
        <v>1644</v>
      </c>
      <c r="T353" s="43">
        <v>62.7</v>
      </c>
      <c r="U353" s="43">
        <v>2</v>
      </c>
      <c r="V353" s="43">
        <v>8</v>
      </c>
      <c r="W353" s="46">
        <v>0.2</v>
      </c>
      <c r="X353" s="16">
        <v>44253</v>
      </c>
      <c r="Y353" s="16">
        <v>44196</v>
      </c>
      <c r="Z353" s="16" t="s">
        <v>1649</v>
      </c>
      <c r="AA353" s="17">
        <v>6123</v>
      </c>
      <c r="AB353" s="17">
        <v>9722</v>
      </c>
      <c r="AC353" s="39">
        <v>-0.37019131865871219</v>
      </c>
      <c r="AD353" s="19">
        <v>-7.33</v>
      </c>
      <c r="AE353" s="19">
        <v>-5.38</v>
      </c>
      <c r="AF353" s="18">
        <v>0.36245353159851307</v>
      </c>
      <c r="AG353" s="17">
        <v>298</v>
      </c>
      <c r="AH353" s="17">
        <v>24987</v>
      </c>
      <c r="AI353" s="19">
        <v>50.67</v>
      </c>
      <c r="AJ353" s="19">
        <v>52.54</v>
      </c>
      <c r="AK353" s="18">
        <v>-3.5591929958127093E-2</v>
      </c>
      <c r="AL353" s="19">
        <v>34</v>
      </c>
      <c r="AM353" s="19">
        <v>69.099999999999994</v>
      </c>
      <c r="AN353" s="22">
        <v>0.1348</v>
      </c>
      <c r="AP353" s="37" t="s">
        <v>761</v>
      </c>
    </row>
    <row r="354" spans="1:42" x14ac:dyDescent="0.35">
      <c r="A354" s="11">
        <v>353</v>
      </c>
      <c r="B354" s="12" t="s">
        <v>849</v>
      </c>
      <c r="C354" s="11" t="s">
        <v>196</v>
      </c>
      <c r="D354" s="11" t="s">
        <v>850</v>
      </c>
      <c r="E354" s="11" t="s">
        <v>66</v>
      </c>
      <c r="F354" s="11" t="s">
        <v>851</v>
      </c>
      <c r="G354" s="13">
        <v>8942</v>
      </c>
      <c r="H354" s="13">
        <v>8934</v>
      </c>
      <c r="I354" s="14">
        <v>43928</v>
      </c>
      <c r="J354" s="15">
        <v>5.2</v>
      </c>
      <c r="K354" s="34" t="s">
        <v>121</v>
      </c>
      <c r="L354" s="15">
        <v>15.3</v>
      </c>
      <c r="M354" s="15">
        <v>1.3</v>
      </c>
      <c r="N354" s="15" t="s">
        <v>1644</v>
      </c>
      <c r="P354" s="19">
        <v>12.6</v>
      </c>
      <c r="Q354" s="17">
        <v>99</v>
      </c>
      <c r="R354" s="26">
        <v>127</v>
      </c>
      <c r="S354" s="13">
        <v>335</v>
      </c>
      <c r="W354" s="46" t="e">
        <v>#DIV/0!</v>
      </c>
      <c r="X354" s="16">
        <v>44256</v>
      </c>
      <c r="Y354" s="16">
        <v>44196</v>
      </c>
      <c r="Z354" s="16" t="s">
        <v>1649</v>
      </c>
      <c r="AA354" s="17">
        <v>7649</v>
      </c>
      <c r="AB354" s="17">
        <v>7478</v>
      </c>
      <c r="AC354" s="39">
        <v>2.2867076758491575E-2</v>
      </c>
      <c r="AD354" s="19">
        <v>-1.84</v>
      </c>
      <c r="AE354" s="19">
        <v>-2.64</v>
      </c>
      <c r="AF354" s="18">
        <v>-0.30303030303030304</v>
      </c>
      <c r="AG354" s="17">
        <v>0</v>
      </c>
      <c r="AH354" s="17">
        <v>180518</v>
      </c>
      <c r="AI354" s="19">
        <v>58.65</v>
      </c>
      <c r="AJ354" s="19">
        <v>60.14</v>
      </c>
      <c r="AK354" s="18">
        <v>-2.4775523777851711E-2</v>
      </c>
      <c r="AL354" s="19">
        <v>29.75</v>
      </c>
      <c r="AM354" s="19">
        <v>64.22</v>
      </c>
      <c r="AN354" s="22">
        <v>1.03E-2</v>
      </c>
      <c r="AP354" s="37" t="s">
        <v>817</v>
      </c>
    </row>
    <row r="355" spans="1:42" x14ac:dyDescent="0.35">
      <c r="A355" s="11">
        <v>354</v>
      </c>
      <c r="B355" s="12" t="s">
        <v>937</v>
      </c>
      <c r="C355" s="11" t="s">
        <v>309</v>
      </c>
      <c r="D355" s="11" t="s">
        <v>938</v>
      </c>
      <c r="E355" s="11" t="s">
        <v>66</v>
      </c>
      <c r="F355" s="11" t="s">
        <v>939</v>
      </c>
      <c r="G355" s="13">
        <v>8925.7999999999993</v>
      </c>
      <c r="H355" s="13">
        <v>8409.2000000000007</v>
      </c>
      <c r="I355" s="14">
        <v>43906</v>
      </c>
      <c r="J355" s="15">
        <v>5.9</v>
      </c>
      <c r="K355" s="34" t="s">
        <v>122</v>
      </c>
      <c r="L355" s="15">
        <v>6.7</v>
      </c>
      <c r="M355" s="15">
        <v>0.3</v>
      </c>
      <c r="N355" s="15" t="s">
        <v>1644</v>
      </c>
      <c r="P355" s="19">
        <v>6.6</v>
      </c>
      <c r="Q355" s="17">
        <v>137</v>
      </c>
      <c r="R355" s="26">
        <v>48</v>
      </c>
      <c r="S355" s="13">
        <v>358</v>
      </c>
      <c r="T355" s="43">
        <v>63</v>
      </c>
      <c r="U355" s="43">
        <v>2</v>
      </c>
      <c r="V355" s="43">
        <v>9</v>
      </c>
      <c r="W355" s="46">
        <v>0.18181818181818182</v>
      </c>
      <c r="X355" s="16">
        <v>44246</v>
      </c>
      <c r="Y355" s="16">
        <v>44196</v>
      </c>
      <c r="Z355" s="16" t="s">
        <v>1649</v>
      </c>
      <c r="AA355" s="17">
        <v>8420</v>
      </c>
      <c r="AB355" s="17">
        <v>8925</v>
      </c>
      <c r="AC355" s="39">
        <v>-5.6582633053221289E-2</v>
      </c>
      <c r="AD355" s="19">
        <v>-2.34</v>
      </c>
      <c r="AE355" s="19">
        <v>-0.47</v>
      </c>
      <c r="AF355" s="18">
        <v>3.978723404255319</v>
      </c>
      <c r="AG355" s="17">
        <v>475</v>
      </c>
      <c r="AH355" s="17">
        <v>12931</v>
      </c>
      <c r="AI355" s="19">
        <v>61.23</v>
      </c>
      <c r="AJ355" s="19">
        <v>50.96</v>
      </c>
      <c r="AK355" s="18">
        <v>0.20153061224489788</v>
      </c>
      <c r="AL355" s="19">
        <v>22.62</v>
      </c>
      <c r="AM355" s="19">
        <v>76.599999999999994</v>
      </c>
      <c r="AN355" s="22">
        <v>0.03</v>
      </c>
    </row>
    <row r="356" spans="1:42" x14ac:dyDescent="0.35">
      <c r="A356" s="11">
        <v>355</v>
      </c>
      <c r="B356" s="12" t="s">
        <v>1024</v>
      </c>
      <c r="C356" s="11" t="s">
        <v>8</v>
      </c>
      <c r="D356" s="11" t="s">
        <v>1025</v>
      </c>
      <c r="E356" s="11" t="s">
        <v>66</v>
      </c>
      <c r="F356" s="11" t="s">
        <v>1026</v>
      </c>
      <c r="G356" s="13">
        <v>8918.9</v>
      </c>
      <c r="H356" s="13">
        <v>8930.2000000000007</v>
      </c>
      <c r="I356" s="14">
        <v>44174</v>
      </c>
      <c r="J356" s="15">
        <v>4.4660000000000002</v>
      </c>
      <c r="K356" s="34" t="s">
        <v>123</v>
      </c>
      <c r="L356" s="15">
        <v>5.9</v>
      </c>
      <c r="M356" s="15">
        <v>0</v>
      </c>
      <c r="N356" s="15" t="s">
        <v>1644</v>
      </c>
      <c r="P356" s="19">
        <v>15.6</v>
      </c>
      <c r="Q356" s="17">
        <v>306</v>
      </c>
      <c r="R356" s="26">
        <v>51.018000000000001</v>
      </c>
      <c r="S356" s="13">
        <v>318.04899999999998</v>
      </c>
      <c r="T356" s="43">
        <v>61.46153846153846</v>
      </c>
      <c r="U356" s="43">
        <v>5</v>
      </c>
      <c r="V356" s="43">
        <v>8</v>
      </c>
      <c r="W356" s="46">
        <v>0.38461538461538464</v>
      </c>
      <c r="X356" s="16">
        <v>44154</v>
      </c>
      <c r="Y356" s="16">
        <v>44104</v>
      </c>
      <c r="AA356" s="17">
        <v>8856.2999999999993</v>
      </c>
      <c r="AB356" s="17">
        <v>8918.9</v>
      </c>
      <c r="AC356" s="39">
        <v>-7.0188027671574263E-3</v>
      </c>
      <c r="AD356" s="19">
        <v>8.49</v>
      </c>
      <c r="AE356" s="19">
        <v>7.94</v>
      </c>
      <c r="AF356" s="18">
        <v>6.9269521410579321E-2</v>
      </c>
      <c r="AG356" s="17">
        <v>891.5</v>
      </c>
      <c r="AH356" s="17">
        <v>25168.5</v>
      </c>
      <c r="AI356" s="19">
        <v>273.22000000000003</v>
      </c>
      <c r="AJ356" s="19">
        <v>229.95</v>
      </c>
      <c r="AK356" s="18">
        <v>0.1881713415959993</v>
      </c>
      <c r="AL356" s="19">
        <v>167.43</v>
      </c>
      <c r="AM356" s="19">
        <v>327.89</v>
      </c>
      <c r="AN356" s="22">
        <v>2.2700000000000001E-2</v>
      </c>
      <c r="AO356" s="19">
        <v>31.35</v>
      </c>
    </row>
    <row r="357" spans="1:42" x14ac:dyDescent="0.35">
      <c r="A357" s="11">
        <v>356</v>
      </c>
      <c r="B357" s="12" t="s">
        <v>1109</v>
      </c>
      <c r="C357" s="11" t="s">
        <v>8</v>
      </c>
      <c r="D357" s="11" t="s">
        <v>1110</v>
      </c>
      <c r="E357" s="11" t="s">
        <v>66</v>
      </c>
      <c r="F357" s="11" t="s">
        <v>1111</v>
      </c>
      <c r="G357" s="13">
        <v>8906.2999999999993</v>
      </c>
      <c r="H357" s="13">
        <v>9587.2999999999993</v>
      </c>
      <c r="I357" s="14">
        <v>43929</v>
      </c>
      <c r="J357" s="15">
        <v>2.5297770000000002</v>
      </c>
      <c r="K357" s="34" t="s">
        <v>124</v>
      </c>
      <c r="L357" s="15">
        <v>6.3</v>
      </c>
      <c r="M357" s="15">
        <v>0.61</v>
      </c>
      <c r="N357" s="15" t="s">
        <v>1644</v>
      </c>
      <c r="P357" s="19">
        <v>9.8000000000000007</v>
      </c>
      <c r="Q357" s="17">
        <v>262</v>
      </c>
      <c r="S357" s="13">
        <v>449</v>
      </c>
      <c r="W357" s="46" t="e">
        <v>#DIV/0!</v>
      </c>
      <c r="X357" s="16">
        <v>44249</v>
      </c>
      <c r="Y357" s="16">
        <v>44196</v>
      </c>
      <c r="Z357" s="16" t="s">
        <v>1649</v>
      </c>
      <c r="AA357" s="17">
        <v>8681.7000000000007</v>
      </c>
      <c r="AB357" s="17">
        <v>8906.2999999999993</v>
      </c>
      <c r="AC357" s="39">
        <v>-2.5218104038714006E-2</v>
      </c>
      <c r="AD357" s="19">
        <v>1.75</v>
      </c>
      <c r="AE357" s="19">
        <v>-2.78</v>
      </c>
      <c r="AF357" s="18">
        <v>-1.6294964028776977</v>
      </c>
      <c r="AG357" s="17">
        <v>1173</v>
      </c>
      <c r="AH357" s="17">
        <v>19789</v>
      </c>
      <c r="AI357" s="19">
        <v>22.97</v>
      </c>
      <c r="AJ357" s="19">
        <v>21.35</v>
      </c>
      <c r="AK357" s="18">
        <v>7.5878220140515096E-2</v>
      </c>
      <c r="AL357" s="19">
        <v>6.5</v>
      </c>
      <c r="AM357" s="19">
        <v>33.229999999999997</v>
      </c>
      <c r="AN357" s="22">
        <v>6.7000000000000002E-3</v>
      </c>
      <c r="AO357" s="19">
        <v>17.54</v>
      </c>
    </row>
    <row r="358" spans="1:42" x14ac:dyDescent="0.35">
      <c r="A358" s="11">
        <v>357</v>
      </c>
      <c r="B358" s="12" t="s">
        <v>1558</v>
      </c>
      <c r="C358" s="11" t="s">
        <v>148</v>
      </c>
      <c r="D358" s="11" t="s">
        <v>1559</v>
      </c>
      <c r="E358" s="11" t="s">
        <v>66</v>
      </c>
      <c r="F358" s="11" t="s">
        <v>1560</v>
      </c>
      <c r="G358" s="13">
        <v>8899</v>
      </c>
      <c r="H358" s="13">
        <v>8176</v>
      </c>
      <c r="I358" s="14">
        <v>44260</v>
      </c>
      <c r="J358" s="15">
        <v>3.15</v>
      </c>
      <c r="K358" s="15" t="s">
        <v>123</v>
      </c>
      <c r="L358" s="15">
        <v>7.7</v>
      </c>
      <c r="M358" s="15">
        <v>0.1</v>
      </c>
      <c r="N358" s="15" t="s">
        <v>1644</v>
      </c>
      <c r="P358" s="19">
        <v>6.44</v>
      </c>
      <c r="Q358" s="17">
        <v>91</v>
      </c>
      <c r="R358" s="26">
        <v>71.13</v>
      </c>
      <c r="S358" s="13">
        <v>409.54</v>
      </c>
      <c r="T358" s="17">
        <v>58.1</v>
      </c>
      <c r="U358" s="17">
        <v>4</v>
      </c>
      <c r="V358" s="17">
        <v>6</v>
      </c>
      <c r="W358" s="46">
        <v>0.4</v>
      </c>
      <c r="X358" s="16">
        <v>44238</v>
      </c>
      <c r="Y358" s="16">
        <v>44196</v>
      </c>
      <c r="Z358" s="16" t="s">
        <v>1649</v>
      </c>
      <c r="AA358" s="17">
        <v>9361</v>
      </c>
      <c r="AB358" s="17">
        <v>8899</v>
      </c>
      <c r="AC358" s="39">
        <v>5.19159456118665E-2</v>
      </c>
      <c r="AD358" s="19">
        <v>17.14</v>
      </c>
      <c r="AE358" s="19">
        <v>13.26</v>
      </c>
      <c r="AF358" s="18">
        <v>0.29260935143288092</v>
      </c>
      <c r="AG358" s="17">
        <v>1617</v>
      </c>
      <c r="AH358" s="17">
        <v>8157</v>
      </c>
      <c r="AI358" s="19">
        <v>169.45</v>
      </c>
      <c r="AJ358" s="19">
        <v>243.66</v>
      </c>
      <c r="AK358" s="18">
        <v>-0.30456373635393585</v>
      </c>
      <c r="AL358" s="19">
        <v>136.44</v>
      </c>
      <c r="AM358" s="19">
        <v>209.96</v>
      </c>
      <c r="AN358" s="22">
        <v>2.46E-2</v>
      </c>
      <c r="AO358" s="19">
        <v>11.15</v>
      </c>
      <c r="AP358" s="1"/>
    </row>
    <row r="359" spans="1:42" x14ac:dyDescent="0.35">
      <c r="A359" s="11">
        <v>358</v>
      </c>
      <c r="B359" s="12" t="s">
        <v>1197</v>
      </c>
      <c r="C359" s="11" t="s">
        <v>228</v>
      </c>
      <c r="D359" s="11" t="s">
        <v>1198</v>
      </c>
      <c r="E359" s="11" t="s">
        <v>66</v>
      </c>
      <c r="F359" s="11" t="s">
        <v>1199</v>
      </c>
      <c r="G359" s="13">
        <v>8878</v>
      </c>
      <c r="H359" s="13">
        <v>7869</v>
      </c>
      <c r="I359" s="14">
        <v>44218</v>
      </c>
      <c r="J359" s="15">
        <v>3.25</v>
      </c>
      <c r="K359" s="34" t="s">
        <v>121</v>
      </c>
      <c r="L359" s="15">
        <v>10.3</v>
      </c>
      <c r="M359" s="15">
        <v>0.2</v>
      </c>
      <c r="N359" s="15" t="s">
        <v>1644</v>
      </c>
      <c r="P359" s="19">
        <v>10.1</v>
      </c>
      <c r="Q359" s="17">
        <v>290</v>
      </c>
      <c r="R359" s="26">
        <v>35</v>
      </c>
      <c r="S359" s="13">
        <v>324</v>
      </c>
      <c r="T359" s="17">
        <v>71</v>
      </c>
      <c r="U359" s="17">
        <v>1</v>
      </c>
      <c r="V359" s="17">
        <v>10</v>
      </c>
      <c r="W359" s="46">
        <v>9.0909090909090912E-2</v>
      </c>
      <c r="X359" s="16">
        <v>44158</v>
      </c>
      <c r="Y359" s="16">
        <v>44100</v>
      </c>
      <c r="AA359" s="17">
        <v>11709</v>
      </c>
      <c r="AB359" s="17">
        <v>8878</v>
      </c>
      <c r="AC359" s="39">
        <v>0.31887812570398738</v>
      </c>
      <c r="AD359" s="19">
        <v>4.1399999999999997</v>
      </c>
      <c r="AE359" s="19">
        <v>3</v>
      </c>
      <c r="AF359" s="18">
        <v>0.37999999999999989</v>
      </c>
      <c r="AG359" s="17">
        <v>5173</v>
      </c>
      <c r="AH359" s="17">
        <v>16701</v>
      </c>
      <c r="AI359" s="19">
        <v>56.19</v>
      </c>
      <c r="AJ359" s="19">
        <v>47.49</v>
      </c>
      <c r="AK359" s="18">
        <v>0.1831964624131395</v>
      </c>
      <c r="AL359" s="19">
        <v>25</v>
      </c>
      <c r="AM359" s="19">
        <v>61</v>
      </c>
      <c r="AO359" s="19">
        <v>12.53</v>
      </c>
    </row>
    <row r="360" spans="1:42" x14ac:dyDescent="0.35">
      <c r="A360" s="11">
        <v>359</v>
      </c>
      <c r="B360" s="12" t="s">
        <v>1279</v>
      </c>
      <c r="C360" s="11" t="s">
        <v>271</v>
      </c>
      <c r="D360" s="11" t="s">
        <v>1280</v>
      </c>
      <c r="E360" s="11" t="s">
        <v>66</v>
      </c>
      <c r="F360" s="11" t="s">
        <v>1281</v>
      </c>
      <c r="G360" s="13">
        <v>8845.6</v>
      </c>
      <c r="H360" s="13">
        <v>8400.2000000000007</v>
      </c>
      <c r="I360" s="14">
        <v>43573</v>
      </c>
      <c r="J360" s="15">
        <v>2.5</v>
      </c>
      <c r="K360" s="34" t="s">
        <v>121</v>
      </c>
      <c r="L360" s="15">
        <v>5.7</v>
      </c>
      <c r="M360" s="15">
        <v>0.67</v>
      </c>
      <c r="N360" s="15" t="s">
        <v>1644</v>
      </c>
      <c r="P360" s="19">
        <v>3.3</v>
      </c>
      <c r="Q360" s="17">
        <v>61</v>
      </c>
      <c r="R360" s="26">
        <v>58</v>
      </c>
      <c r="S360" s="13">
        <v>390</v>
      </c>
      <c r="T360" s="43">
        <v>61.18181818181818</v>
      </c>
      <c r="U360" s="43">
        <v>4</v>
      </c>
      <c r="V360" s="43">
        <v>7</v>
      </c>
      <c r="W360" s="46">
        <v>0.36363636363636365</v>
      </c>
      <c r="X360" s="16">
        <v>43881</v>
      </c>
      <c r="Y360" s="16">
        <v>43833</v>
      </c>
      <c r="AA360" s="17">
        <v>8846</v>
      </c>
      <c r="AB360" s="17">
        <v>8400</v>
      </c>
      <c r="AC360" s="39">
        <v>5.3095238095238098E-2</v>
      </c>
      <c r="AD360" s="19">
        <v>7.67</v>
      </c>
      <c r="AE360" s="19">
        <v>4.58</v>
      </c>
      <c r="AF360" s="18">
        <v>0.6746724890829694</v>
      </c>
      <c r="AG360" s="17">
        <v>829</v>
      </c>
      <c r="AH360" s="17">
        <v>4809</v>
      </c>
      <c r="AP360" s="37" t="s">
        <v>1282</v>
      </c>
    </row>
    <row r="361" spans="1:42" x14ac:dyDescent="0.35">
      <c r="A361" s="11">
        <v>360</v>
      </c>
      <c r="B361" s="12" t="s">
        <v>1361</v>
      </c>
      <c r="C361" s="11" t="s">
        <v>261</v>
      </c>
      <c r="D361" s="11" t="s">
        <v>1362</v>
      </c>
      <c r="E361" s="11" t="s">
        <v>66</v>
      </c>
      <c r="F361" s="11" t="s">
        <v>1363</v>
      </c>
      <c r="G361" s="13">
        <v>8781</v>
      </c>
      <c r="H361" s="13">
        <v>8264</v>
      </c>
      <c r="I361" s="14">
        <v>43917</v>
      </c>
      <c r="J361" s="15">
        <v>2.6</v>
      </c>
      <c r="K361" s="34" t="s">
        <v>124</v>
      </c>
      <c r="L361" s="15">
        <v>2</v>
      </c>
      <c r="M361" s="15">
        <v>0</v>
      </c>
      <c r="N361" s="15" t="s">
        <v>1644</v>
      </c>
      <c r="P361" s="19">
        <v>5.5</v>
      </c>
      <c r="Q361" s="17">
        <v>85.8</v>
      </c>
      <c r="R361" s="26">
        <v>64.528000000000006</v>
      </c>
      <c r="S361" s="13">
        <v>218.67</v>
      </c>
      <c r="T361" s="43"/>
      <c r="U361" s="43"/>
      <c r="V361" s="43"/>
      <c r="W361" s="46" t="e">
        <v>#DIV/0!</v>
      </c>
      <c r="X361" s="16">
        <v>44253</v>
      </c>
      <c r="Y361" s="16">
        <v>44196</v>
      </c>
      <c r="Z361" s="16" t="s">
        <v>1649</v>
      </c>
      <c r="AA361" s="17">
        <v>3566</v>
      </c>
      <c r="AB361" s="17">
        <v>8781</v>
      </c>
      <c r="AC361" s="39">
        <v>-0.59389591162737732</v>
      </c>
      <c r="AD361" s="19">
        <v>-10.72</v>
      </c>
      <c r="AE361" s="19">
        <v>6.19</v>
      </c>
      <c r="AF361" s="18">
        <v>-2.7318255250403878</v>
      </c>
      <c r="AG361" s="17">
        <v>1943</v>
      </c>
      <c r="AH361" s="17">
        <v>14046</v>
      </c>
      <c r="AI361" s="19">
        <v>52</v>
      </c>
      <c r="AJ361" s="19">
        <v>67.37</v>
      </c>
      <c r="AK361" s="18">
        <v>-0.22814309039631889</v>
      </c>
      <c r="AL361" s="19">
        <v>20.02</v>
      </c>
      <c r="AM361" s="19">
        <v>69.17</v>
      </c>
    </row>
    <row r="362" spans="1:42" x14ac:dyDescent="0.35">
      <c r="A362" s="11">
        <v>361</v>
      </c>
      <c r="B362" s="12" t="s">
        <v>105</v>
      </c>
      <c r="C362" s="11" t="s">
        <v>27</v>
      </c>
      <c r="D362" s="11" t="s">
        <v>106</v>
      </c>
      <c r="E362" s="11" t="s">
        <v>66</v>
      </c>
      <c r="F362" s="11" t="s">
        <v>107</v>
      </c>
      <c r="G362" s="13">
        <v>8776</v>
      </c>
      <c r="H362" s="13">
        <v>8415</v>
      </c>
      <c r="I362" s="14">
        <v>43917</v>
      </c>
      <c r="J362" s="15">
        <v>1.5409999999999999</v>
      </c>
      <c r="K362" s="34" t="s">
        <v>124</v>
      </c>
      <c r="L362" s="15">
        <v>2.63</v>
      </c>
      <c r="M362" s="15">
        <v>2.5999999999999999E-2</v>
      </c>
      <c r="N362" s="15" t="s">
        <v>1645</v>
      </c>
      <c r="O362" s="15" t="s">
        <v>1644</v>
      </c>
      <c r="P362" s="19">
        <v>12.17</v>
      </c>
      <c r="Q362" s="17">
        <v>2925</v>
      </c>
      <c r="R362" s="26">
        <v>4.1609999999999996</v>
      </c>
      <c r="S362" s="13">
        <v>515</v>
      </c>
      <c r="T362" s="43">
        <v>69.5</v>
      </c>
      <c r="U362" s="43">
        <v>3</v>
      </c>
      <c r="V362" s="43">
        <v>7</v>
      </c>
      <c r="W362" s="46">
        <v>0.3</v>
      </c>
      <c r="X362" s="16">
        <v>44253</v>
      </c>
      <c r="Y362" s="16">
        <v>44196</v>
      </c>
      <c r="Z362" s="16" t="s">
        <v>1649</v>
      </c>
      <c r="AA362" s="17">
        <v>8263</v>
      </c>
      <c r="AB362" s="17">
        <v>8776</v>
      </c>
      <c r="AC362" s="39">
        <v>-5.8454876937101184E-2</v>
      </c>
      <c r="AD362" s="19">
        <v>1.95</v>
      </c>
      <c r="AE362" s="19">
        <v>1.84</v>
      </c>
      <c r="AF362" s="18">
        <v>5.9782608695652106E-2</v>
      </c>
      <c r="AG362" s="17">
        <v>832</v>
      </c>
      <c r="AH362" s="17">
        <v>10875</v>
      </c>
      <c r="AI362" s="19">
        <v>56.98</v>
      </c>
      <c r="AJ362" s="19">
        <v>47.69</v>
      </c>
      <c r="AK362" s="18">
        <v>0.19479974837492137</v>
      </c>
      <c r="AL362" s="19">
        <v>38.33</v>
      </c>
      <c r="AM362" s="19">
        <v>64.64</v>
      </c>
      <c r="AN362" s="22">
        <v>8.0999999999999996E-3</v>
      </c>
      <c r="AO362" s="19">
        <v>31.27</v>
      </c>
    </row>
    <row r="363" spans="1:42" x14ac:dyDescent="0.35">
      <c r="A363" s="11">
        <v>362</v>
      </c>
      <c r="B363" s="12" t="s">
        <v>1443</v>
      </c>
      <c r="C363" s="11" t="s">
        <v>155</v>
      </c>
      <c r="D363" s="11" t="s">
        <v>1444</v>
      </c>
      <c r="E363" s="11" t="s">
        <v>66</v>
      </c>
      <c r="F363" s="11" t="s">
        <v>1445</v>
      </c>
      <c r="G363" s="13">
        <v>8750.7000000000007</v>
      </c>
      <c r="H363" s="13">
        <v>8436.6</v>
      </c>
      <c r="I363" s="14">
        <v>43950</v>
      </c>
      <c r="J363" s="15">
        <v>4.7300000000000004</v>
      </c>
      <c r="K363" s="34" t="s">
        <v>123</v>
      </c>
      <c r="L363" s="15">
        <v>1.5</v>
      </c>
      <c r="M363" s="15">
        <v>0.113</v>
      </c>
      <c r="N363" s="15" t="s">
        <v>1644</v>
      </c>
      <c r="P363" s="19">
        <v>15</v>
      </c>
      <c r="Q363" s="17">
        <v>1487</v>
      </c>
      <c r="R363" s="26">
        <v>10.119999999999999</v>
      </c>
      <c r="S363" s="13">
        <v>295</v>
      </c>
      <c r="T363" s="17">
        <v>60.727272727272727</v>
      </c>
      <c r="U363" s="17">
        <v>4</v>
      </c>
      <c r="V363" s="17">
        <v>9</v>
      </c>
      <c r="W363" s="46">
        <v>0.30769230769230771</v>
      </c>
      <c r="X363" s="16">
        <v>43910</v>
      </c>
      <c r="Y363" s="16">
        <v>43862</v>
      </c>
      <c r="AA363" s="17">
        <v>8751</v>
      </c>
      <c r="AB363" s="17">
        <v>8437</v>
      </c>
      <c r="AC363" s="39">
        <v>3.7217020267867724E-2</v>
      </c>
      <c r="AD363" s="19">
        <v>3.34</v>
      </c>
      <c r="AE363" s="19">
        <v>3.24</v>
      </c>
      <c r="AF363" s="18">
        <v>3.0864197530864085E-2</v>
      </c>
      <c r="AG363" s="17">
        <v>245.86</v>
      </c>
      <c r="AH363" s="17">
        <v>6628.56</v>
      </c>
      <c r="AI363" s="19">
        <v>56.21</v>
      </c>
      <c r="AJ363" s="19">
        <v>47.66</v>
      </c>
      <c r="AK363" s="18">
        <v>0.17939571968107437</v>
      </c>
      <c r="AL363" s="19">
        <v>13.46</v>
      </c>
      <c r="AM363" s="19">
        <v>80.319999999999993</v>
      </c>
      <c r="AN363" s="22">
        <v>1.7399999999999999E-2</v>
      </c>
      <c r="AO363" s="19">
        <v>17.989999999999998</v>
      </c>
    </row>
    <row r="364" spans="1:42" x14ac:dyDescent="0.35">
      <c r="A364" s="11">
        <v>363</v>
      </c>
      <c r="B364" s="12" t="s">
        <v>214</v>
      </c>
      <c r="C364" s="11" t="s">
        <v>30</v>
      </c>
      <c r="D364" s="11" t="s">
        <v>215</v>
      </c>
      <c r="E364" s="11" t="s">
        <v>66</v>
      </c>
      <c r="F364" s="11" t="s">
        <v>216</v>
      </c>
      <c r="G364" s="13">
        <v>8742</v>
      </c>
      <c r="H364" s="13">
        <v>8391</v>
      </c>
      <c r="I364" s="14">
        <v>43970</v>
      </c>
      <c r="J364" s="15">
        <v>5.33</v>
      </c>
      <c r="K364" s="34" t="s">
        <v>121</v>
      </c>
      <c r="L364" s="15">
        <v>7.35</v>
      </c>
      <c r="M364" s="15">
        <v>0.3</v>
      </c>
      <c r="N364" s="15" t="s">
        <v>1644</v>
      </c>
      <c r="P364" s="19">
        <v>5</v>
      </c>
      <c r="Q364" s="17">
        <v>285</v>
      </c>
      <c r="R364" s="26">
        <v>31.172999999999998</v>
      </c>
      <c r="S364" s="13">
        <v>307.5</v>
      </c>
      <c r="T364" s="43">
        <v>61.846153846153847</v>
      </c>
      <c r="U364" s="43">
        <v>3</v>
      </c>
      <c r="V364" s="43">
        <v>10</v>
      </c>
      <c r="W364" s="46">
        <v>0.23076923076923078</v>
      </c>
      <c r="X364" s="16">
        <v>44256</v>
      </c>
      <c r="Y364" s="16">
        <v>44196</v>
      </c>
      <c r="Z364" s="16" t="s">
        <v>1649</v>
      </c>
      <c r="AA364" s="17">
        <v>3474</v>
      </c>
      <c r="AB364" s="17">
        <v>2528</v>
      </c>
      <c r="AC364" s="39">
        <v>0.37420886075949367</v>
      </c>
      <c r="AD364" s="19">
        <v>-13.5</v>
      </c>
      <c r="AE364" s="19">
        <v>1.03</v>
      </c>
      <c r="AF364" s="18">
        <v>-14.106796116504853</v>
      </c>
      <c r="AG364" s="17">
        <v>9723</v>
      </c>
      <c r="AH364" s="17">
        <v>36385</v>
      </c>
      <c r="AI364" s="19">
        <v>73.69</v>
      </c>
      <c r="AJ364" s="19">
        <v>59.64</v>
      </c>
      <c r="AK364" s="18">
        <v>0.23558014755197848</v>
      </c>
      <c r="AL364" s="19">
        <v>6.02</v>
      </c>
      <c r="AM364" s="19">
        <v>98.16</v>
      </c>
    </row>
    <row r="365" spans="1:42" x14ac:dyDescent="0.35">
      <c r="A365" s="11">
        <v>364</v>
      </c>
      <c r="B365" s="12" t="s">
        <v>312</v>
      </c>
      <c r="C365" s="11" t="s">
        <v>181</v>
      </c>
      <c r="D365" s="11" t="s">
        <v>313</v>
      </c>
      <c r="E365" s="11" t="s">
        <v>66</v>
      </c>
      <c r="F365" s="11" t="s">
        <v>314</v>
      </c>
      <c r="G365" s="13">
        <v>8681</v>
      </c>
      <c r="H365" s="13">
        <v>8430</v>
      </c>
      <c r="I365" s="14">
        <v>44132</v>
      </c>
      <c r="J365" s="15">
        <v>4.24</v>
      </c>
      <c r="K365" s="34" t="s">
        <v>124</v>
      </c>
      <c r="L365" s="15">
        <v>10.6</v>
      </c>
      <c r="M365" s="15">
        <v>0</v>
      </c>
      <c r="N365" s="15" t="s">
        <v>1644</v>
      </c>
      <c r="P365" s="19">
        <v>9.1</v>
      </c>
      <c r="Q365" s="17">
        <v>100</v>
      </c>
      <c r="R365" s="26">
        <v>90.62</v>
      </c>
      <c r="S365" s="13">
        <v>386.99</v>
      </c>
      <c r="T365" s="43">
        <v>66.599999999999994</v>
      </c>
      <c r="U365" s="43">
        <v>2</v>
      </c>
      <c r="V365" s="43">
        <v>9</v>
      </c>
      <c r="W365" s="46">
        <v>0.18181818181818182</v>
      </c>
      <c r="X365" s="16">
        <v>44253</v>
      </c>
      <c r="Y365" s="16">
        <v>44196</v>
      </c>
      <c r="Z365" s="16" t="s">
        <v>1649</v>
      </c>
      <c r="AA365" s="17">
        <v>8658</v>
      </c>
      <c r="AB365" s="17">
        <v>8096</v>
      </c>
      <c r="AC365" s="39">
        <v>6.9416996047430832E-2</v>
      </c>
      <c r="AD365" s="19">
        <v>0.35</v>
      </c>
      <c r="AE365" s="19">
        <v>0.67</v>
      </c>
      <c r="AF365" s="18">
        <v>-0.47761194029850751</v>
      </c>
      <c r="AG365" s="17">
        <v>200</v>
      </c>
      <c r="AH365" s="17">
        <v>105747</v>
      </c>
      <c r="AI365" s="19">
        <v>3.78</v>
      </c>
      <c r="AJ365" s="19">
        <v>4.4000000000000004</v>
      </c>
      <c r="AK365" s="18">
        <v>-0.14090909090909101</v>
      </c>
      <c r="AL365" s="19">
        <v>1.87</v>
      </c>
      <c r="AM365" s="19">
        <v>4.76</v>
      </c>
      <c r="AO365" s="19">
        <v>9.51</v>
      </c>
      <c r="AP365" s="41"/>
    </row>
    <row r="366" spans="1:42" x14ac:dyDescent="0.35">
      <c r="A366" s="11">
        <v>365</v>
      </c>
      <c r="B366" s="12" t="s">
        <v>407</v>
      </c>
      <c r="C366" s="11" t="s">
        <v>16</v>
      </c>
      <c r="D366" s="11" t="s">
        <v>408</v>
      </c>
      <c r="E366" s="11" t="s">
        <v>66</v>
      </c>
      <c r="F366" s="11" t="s">
        <v>409</v>
      </c>
      <c r="G366" s="13">
        <v>8671.1</v>
      </c>
      <c r="H366" s="13">
        <v>10484</v>
      </c>
      <c r="I366" s="14">
        <v>43917</v>
      </c>
      <c r="J366" s="15">
        <v>3.14</v>
      </c>
      <c r="K366" s="34" t="s">
        <v>122</v>
      </c>
      <c r="L366" s="15">
        <v>4.8</v>
      </c>
      <c r="M366" s="15">
        <v>0</v>
      </c>
      <c r="N366" s="15" t="s">
        <v>1644</v>
      </c>
      <c r="P366" s="19">
        <v>12.4</v>
      </c>
      <c r="Q366" s="17">
        <v>109</v>
      </c>
      <c r="R366" s="26">
        <v>114.1</v>
      </c>
      <c r="S366" s="13">
        <v>280.60000000000002</v>
      </c>
      <c r="T366" s="17">
        <v>62</v>
      </c>
      <c r="U366" s="17">
        <v>3</v>
      </c>
      <c r="V366" s="17">
        <v>6</v>
      </c>
      <c r="W366" s="46">
        <v>0.33333333333333331</v>
      </c>
      <c r="X366" s="16">
        <v>44245</v>
      </c>
      <c r="Y366" s="16">
        <v>44196</v>
      </c>
      <c r="Z366" s="16" t="s">
        <v>1649</v>
      </c>
      <c r="AA366" s="17">
        <v>8260</v>
      </c>
      <c r="AB366" s="17">
        <v>8671</v>
      </c>
      <c r="AC366" s="39">
        <v>-4.7399377234459694E-2</v>
      </c>
      <c r="AD366" s="19">
        <v>-7.26</v>
      </c>
      <c r="AE366" s="19">
        <v>-1.44</v>
      </c>
      <c r="AF366" s="18">
        <v>4.041666666666667</v>
      </c>
      <c r="AH366" s="17">
        <v>15875</v>
      </c>
      <c r="AI366" s="19">
        <v>26.29</v>
      </c>
      <c r="AJ366" s="19">
        <v>38.33</v>
      </c>
      <c r="AK366" s="18">
        <v>-0.31411427080615706</v>
      </c>
      <c r="AL366" s="19">
        <v>3.66</v>
      </c>
      <c r="AM366" s="19">
        <v>35.270000000000003</v>
      </c>
      <c r="AN366" s="22">
        <v>1.1599999999999999E-2</v>
      </c>
      <c r="AP366" s="37" t="s">
        <v>410</v>
      </c>
    </row>
    <row r="367" spans="1:42" x14ac:dyDescent="0.35">
      <c r="A367" s="11">
        <v>366</v>
      </c>
      <c r="B367" s="12" t="s">
        <v>493</v>
      </c>
      <c r="C367" s="11" t="s">
        <v>377</v>
      </c>
      <c r="D367" s="11" t="s">
        <v>494</v>
      </c>
      <c r="E367" s="11" t="s">
        <v>66</v>
      </c>
      <c r="F367" s="11" t="s">
        <v>495</v>
      </c>
      <c r="G367" s="13">
        <v>8648.5</v>
      </c>
      <c r="H367" s="13">
        <v>9398</v>
      </c>
      <c r="I367" s="14">
        <v>44098</v>
      </c>
      <c r="J367" s="15">
        <v>15</v>
      </c>
      <c r="K367" s="34" t="s">
        <v>123</v>
      </c>
      <c r="L367" s="15">
        <v>11.1</v>
      </c>
      <c r="M367" s="15">
        <v>2.9430000000000001</v>
      </c>
      <c r="N367" s="15" t="s">
        <v>1644</v>
      </c>
      <c r="P367" s="19">
        <v>21.7</v>
      </c>
      <c r="Q367" s="17">
        <v>61</v>
      </c>
      <c r="R367" s="26">
        <v>44.204000000000001</v>
      </c>
      <c r="S367" s="13">
        <v>607.29999999999995</v>
      </c>
      <c r="T367" s="43">
        <v>53.4</v>
      </c>
      <c r="U367" s="43">
        <v>0</v>
      </c>
      <c r="V367" s="43">
        <v>5</v>
      </c>
      <c r="W367" s="46">
        <v>0</v>
      </c>
      <c r="X367" s="16">
        <v>44070</v>
      </c>
      <c r="Y367" s="16">
        <v>44012</v>
      </c>
      <c r="AA367" s="17">
        <v>4717.8</v>
      </c>
      <c r="AB367" s="17">
        <v>6287.9</v>
      </c>
      <c r="AC367" s="39">
        <v>-0.24970180823486371</v>
      </c>
      <c r="AD367" s="19">
        <v>-1.33</v>
      </c>
      <c r="AE367" s="19">
        <v>-5.04</v>
      </c>
      <c r="AF367" s="18">
        <v>-0.73611111111111105</v>
      </c>
      <c r="AG367" s="17">
        <v>3973.9</v>
      </c>
      <c r="AH367" s="17">
        <v>16728.8</v>
      </c>
      <c r="AI367" s="19">
        <v>7.02</v>
      </c>
      <c r="AJ367" s="19">
        <v>11.13</v>
      </c>
      <c r="AK367" s="18">
        <v>-0.36927223719676561</v>
      </c>
      <c r="AL367" s="19">
        <v>2.65</v>
      </c>
      <c r="AM367" s="19">
        <v>8.5299999999999994</v>
      </c>
    </row>
    <row r="368" spans="1:42" x14ac:dyDescent="0.35">
      <c r="A368" s="11">
        <v>367</v>
      </c>
      <c r="B368" s="12" t="s">
        <v>1531</v>
      </c>
      <c r="C368" s="11" t="s">
        <v>278</v>
      </c>
      <c r="D368" s="11" t="s">
        <v>1532</v>
      </c>
      <c r="E368" s="11" t="s">
        <v>66</v>
      </c>
      <c r="F368" s="11" t="s">
        <v>1533</v>
      </c>
      <c r="G368" s="13">
        <v>8620</v>
      </c>
      <c r="H368" s="13">
        <v>8143</v>
      </c>
      <c r="I368" s="14">
        <v>43902</v>
      </c>
      <c r="J368" s="15">
        <v>2.81</v>
      </c>
      <c r="K368" s="15" t="s">
        <v>122</v>
      </c>
      <c r="L368" s="15">
        <v>10.8</v>
      </c>
      <c r="M368" s="15">
        <v>0.4</v>
      </c>
      <c r="N368" s="15" t="s">
        <v>1644</v>
      </c>
      <c r="P368" s="19">
        <v>8.65</v>
      </c>
      <c r="Q368" s="17">
        <v>221</v>
      </c>
      <c r="R368" s="26">
        <v>39.234000000000002</v>
      </c>
      <c r="S368" s="13">
        <v>337.79599999999999</v>
      </c>
      <c r="T368" s="43"/>
      <c r="U368" s="43"/>
      <c r="V368" s="43"/>
      <c r="W368" s="46" t="e">
        <v>#DIV/0!</v>
      </c>
      <c r="X368" s="16">
        <v>44245</v>
      </c>
      <c r="Y368" s="16">
        <v>44196</v>
      </c>
      <c r="Z368" s="16" t="s">
        <v>1649</v>
      </c>
      <c r="AA368" s="17">
        <v>7137</v>
      </c>
      <c r="AB368" s="17">
        <v>8630</v>
      </c>
      <c r="AC368" s="39">
        <v>-0.17300115874855157</v>
      </c>
      <c r="AD368" s="19">
        <v>-0.21</v>
      </c>
      <c r="AE368" s="19">
        <v>1.56</v>
      </c>
      <c r="AF368" s="18">
        <v>-1.1346153846153846</v>
      </c>
      <c r="AG368" s="17">
        <v>479</v>
      </c>
      <c r="AH368" s="17">
        <v>7376</v>
      </c>
      <c r="AI368" s="19">
        <v>19.440000000000001</v>
      </c>
      <c r="AJ368" s="19">
        <v>18</v>
      </c>
      <c r="AK368" s="18">
        <v>8.0000000000000071E-2</v>
      </c>
      <c r="AL368" s="19">
        <v>4.22</v>
      </c>
      <c r="AM368" s="19">
        <v>25.79</v>
      </c>
      <c r="AN368" s="22">
        <v>1.6E-2</v>
      </c>
      <c r="AP368" s="1" t="s">
        <v>1489</v>
      </c>
    </row>
    <row r="369" spans="1:42" x14ac:dyDescent="0.35">
      <c r="A369" s="11">
        <v>368</v>
      </c>
      <c r="B369" s="12" t="s">
        <v>584</v>
      </c>
      <c r="C369" s="11" t="s">
        <v>19</v>
      </c>
      <c r="D369" s="11" t="s">
        <v>585</v>
      </c>
      <c r="E369" s="11" t="s">
        <v>68</v>
      </c>
      <c r="G369" s="13">
        <v>8611.7000000000007</v>
      </c>
      <c r="H369" s="13">
        <v>8635.2000000000007</v>
      </c>
      <c r="J369" s="15">
        <v>1.5</v>
      </c>
      <c r="N369" s="15" t="s">
        <v>1645</v>
      </c>
      <c r="O369" s="15" t="s">
        <v>1644</v>
      </c>
      <c r="T369" s="43">
        <v>57.857142857142854</v>
      </c>
      <c r="U369" s="43">
        <v>3</v>
      </c>
      <c r="V369" s="43">
        <v>4</v>
      </c>
      <c r="W369" s="46">
        <v>0.42857142857142855</v>
      </c>
      <c r="AA369" s="17">
        <v>8536</v>
      </c>
      <c r="AB369" s="17">
        <v>9033</v>
      </c>
      <c r="AC369" s="39">
        <v>-5.5020480460533601E-2</v>
      </c>
      <c r="AF369" s="18"/>
      <c r="AP369" s="37" t="s">
        <v>586</v>
      </c>
    </row>
    <row r="370" spans="1:42" x14ac:dyDescent="0.35">
      <c r="A370" s="11">
        <v>369</v>
      </c>
      <c r="B370" s="12" t="s">
        <v>670</v>
      </c>
      <c r="C370" s="11" t="s">
        <v>278</v>
      </c>
      <c r="D370" s="11" t="s">
        <v>671</v>
      </c>
      <c r="E370" s="11" t="s">
        <v>66</v>
      </c>
      <c r="F370" s="11" t="s">
        <v>672</v>
      </c>
      <c r="G370" s="13">
        <v>8547.6</v>
      </c>
      <c r="H370" s="13">
        <v>9801.1</v>
      </c>
      <c r="I370" s="14">
        <v>43910</v>
      </c>
      <c r="J370" s="15">
        <v>0.47073700000000002</v>
      </c>
      <c r="K370" s="34" t="s">
        <v>121</v>
      </c>
      <c r="L370" s="15">
        <v>8.4</v>
      </c>
      <c r="M370" s="15">
        <v>0.20300000000000001</v>
      </c>
      <c r="N370" s="15" t="s">
        <v>1644</v>
      </c>
      <c r="P370" s="19">
        <v>2.4</v>
      </c>
      <c r="Q370" s="17">
        <v>103</v>
      </c>
      <c r="R370" s="26">
        <v>23.303000000000001</v>
      </c>
      <c r="S370" s="13">
        <v>390</v>
      </c>
      <c r="T370" s="43">
        <v>64</v>
      </c>
      <c r="U370" s="43">
        <v>5</v>
      </c>
      <c r="V370" s="43">
        <v>5</v>
      </c>
      <c r="W370" s="46">
        <v>0.5</v>
      </c>
      <c r="X370" s="16">
        <v>44246</v>
      </c>
      <c r="Y370" s="16">
        <v>44196</v>
      </c>
      <c r="Z370" s="16" t="s">
        <v>1649</v>
      </c>
      <c r="AA370" s="17">
        <v>7447.4</v>
      </c>
      <c r="AB370" s="17">
        <v>8547.6</v>
      </c>
      <c r="AC370" s="39">
        <v>-0.12871449295708745</v>
      </c>
      <c r="AD370" s="19">
        <v>2.14</v>
      </c>
      <c r="AE370" s="19">
        <v>5.29</v>
      </c>
      <c r="AF370" s="18">
        <v>-0.5954631379962193</v>
      </c>
      <c r="AG370" s="17">
        <v>1398.1</v>
      </c>
      <c r="AH370" s="17">
        <v>8156.8</v>
      </c>
      <c r="AI370" s="19">
        <v>92.1</v>
      </c>
      <c r="AJ370" s="19">
        <v>83.73</v>
      </c>
      <c r="AK370" s="18">
        <v>9.9964170548190498E-2</v>
      </c>
      <c r="AL370" s="19">
        <v>38.159999999999997</v>
      </c>
      <c r="AM370" s="19">
        <v>97.33</v>
      </c>
      <c r="AN370" s="30"/>
      <c r="AO370" s="19">
        <v>44.95</v>
      </c>
    </row>
    <row r="371" spans="1:42" x14ac:dyDescent="0.35">
      <c r="A371" s="11">
        <v>370</v>
      </c>
      <c r="B371" s="12" t="s">
        <v>762</v>
      </c>
      <c r="C371" s="11" t="s">
        <v>460</v>
      </c>
      <c r="D371" s="11" t="s">
        <v>763</v>
      </c>
      <c r="E371" s="11" t="s">
        <v>66</v>
      </c>
      <c r="F371" s="11" t="s">
        <v>764</v>
      </c>
      <c r="G371" s="13">
        <v>8536.1</v>
      </c>
      <c r="H371" s="13">
        <v>8064.6</v>
      </c>
      <c r="I371" s="14">
        <v>43929</v>
      </c>
      <c r="J371" s="15">
        <v>0.95</v>
      </c>
      <c r="K371" s="34" t="s">
        <v>123</v>
      </c>
      <c r="L371" s="15">
        <v>12</v>
      </c>
      <c r="M371" s="15">
        <v>4.4999999999999998E-2</v>
      </c>
      <c r="N371" s="15" t="s">
        <v>1644</v>
      </c>
      <c r="P371" s="19">
        <v>3.2</v>
      </c>
      <c r="Q371" s="17">
        <v>101</v>
      </c>
      <c r="R371" s="26">
        <v>32.28</v>
      </c>
      <c r="S371" s="13">
        <v>254.9</v>
      </c>
      <c r="W371" s="46" t="e">
        <v>#DIV/0!</v>
      </c>
      <c r="X371" s="16">
        <v>44258</v>
      </c>
      <c r="Y371" s="16">
        <v>44198</v>
      </c>
      <c r="Z371" s="16" t="s">
        <v>1649</v>
      </c>
      <c r="AA371" s="17">
        <v>9348</v>
      </c>
      <c r="AB371" s="17">
        <v>8536</v>
      </c>
      <c r="AC371" s="39">
        <v>9.5126522961574506E-2</v>
      </c>
      <c r="AD371" s="19">
        <v>2.12</v>
      </c>
      <c r="AE371" s="19">
        <v>0.16</v>
      </c>
      <c r="AF371" s="18">
        <v>12.250000000000002</v>
      </c>
      <c r="AG371" s="17">
        <v>181</v>
      </c>
      <c r="AH371" s="17">
        <v>2277</v>
      </c>
      <c r="AI371" s="19">
        <v>17.41</v>
      </c>
      <c r="AJ371" s="19">
        <v>13.59</v>
      </c>
      <c r="AK371" s="18">
        <v>0.2810890360559235</v>
      </c>
      <c r="AL371" s="19">
        <v>9</v>
      </c>
      <c r="AM371" s="19">
        <v>23.94</v>
      </c>
      <c r="AN371" s="22">
        <v>3.9100000000000003E-2</v>
      </c>
      <c r="AO371" s="19">
        <v>9.66</v>
      </c>
    </row>
    <row r="372" spans="1:42" x14ac:dyDescent="0.35">
      <c r="A372" s="11">
        <v>371</v>
      </c>
      <c r="B372" s="12" t="s">
        <v>852</v>
      </c>
      <c r="C372" s="11" t="s">
        <v>25</v>
      </c>
      <c r="D372" s="11" t="s">
        <v>853</v>
      </c>
      <c r="E372" s="11" t="s">
        <v>66</v>
      </c>
      <c r="F372" s="11" t="s">
        <v>854</v>
      </c>
      <c r="G372" s="13">
        <v>8526.5</v>
      </c>
      <c r="H372" s="13">
        <v>8448.2000000000007</v>
      </c>
      <c r="I372" s="14">
        <v>43916</v>
      </c>
      <c r="J372" s="15">
        <v>3.2</v>
      </c>
      <c r="K372" s="34" t="s">
        <v>123</v>
      </c>
      <c r="L372" s="15">
        <v>5.6</v>
      </c>
      <c r="M372" s="15">
        <v>0.05</v>
      </c>
      <c r="N372" s="15" t="s">
        <v>1644</v>
      </c>
      <c r="P372" s="19">
        <v>19.8</v>
      </c>
      <c r="Q372" s="17">
        <v>148</v>
      </c>
      <c r="R372" s="26">
        <v>134</v>
      </c>
      <c r="S372" s="13">
        <v>298</v>
      </c>
      <c r="T372" s="43">
        <v>50.5</v>
      </c>
      <c r="U372" s="43">
        <v>2</v>
      </c>
      <c r="V372" s="43">
        <v>4</v>
      </c>
      <c r="W372" s="46">
        <v>0.33333333333333331</v>
      </c>
      <c r="X372" s="16">
        <v>44244</v>
      </c>
      <c r="Y372" s="16">
        <v>44196</v>
      </c>
      <c r="Z372" s="16" t="s">
        <v>1649</v>
      </c>
      <c r="AA372" s="17">
        <v>8904</v>
      </c>
      <c r="AB372" s="17">
        <v>8526</v>
      </c>
      <c r="AC372" s="39">
        <v>4.4334975369458129E-2</v>
      </c>
      <c r="AD372" s="19">
        <v>3.55</v>
      </c>
      <c r="AE372" s="19">
        <v>2.81</v>
      </c>
      <c r="AF372" s="18">
        <v>0.2633451957295373</v>
      </c>
      <c r="AG372" s="17">
        <v>4446</v>
      </c>
      <c r="AH372" s="17">
        <v>46100</v>
      </c>
      <c r="AI372" s="19">
        <v>85.86</v>
      </c>
      <c r="AJ372" s="19">
        <v>82.21</v>
      </c>
      <c r="AK372" s="18">
        <v>4.4398491667680402E-2</v>
      </c>
      <c r="AL372" s="19">
        <v>60.69</v>
      </c>
      <c r="AM372" s="19">
        <v>96.66</v>
      </c>
      <c r="AN372" s="22">
        <v>2.9899999999999999E-2</v>
      </c>
      <c r="AO372" s="19">
        <v>22.94</v>
      </c>
      <c r="AP372" s="37" t="s">
        <v>855</v>
      </c>
    </row>
    <row r="373" spans="1:42" x14ac:dyDescent="0.35">
      <c r="A373" s="11">
        <v>372</v>
      </c>
      <c r="B373" s="12" t="s">
        <v>940</v>
      </c>
      <c r="C373" s="11" t="s">
        <v>27</v>
      </c>
      <c r="D373" s="11" t="s">
        <v>941</v>
      </c>
      <c r="E373" s="11" t="s">
        <v>66</v>
      </c>
      <c r="F373" s="11" t="s">
        <v>942</v>
      </c>
      <c r="G373" s="13">
        <v>8510.4</v>
      </c>
      <c r="H373" s="13">
        <v>8080.1</v>
      </c>
      <c r="I373" s="14">
        <v>44053</v>
      </c>
      <c r="J373" s="15">
        <v>3.2</v>
      </c>
      <c r="K373" s="34" t="s">
        <v>124</v>
      </c>
      <c r="L373" s="15">
        <v>2.6</v>
      </c>
      <c r="M373" s="15">
        <v>1.3</v>
      </c>
      <c r="N373" s="15" t="s">
        <v>1644</v>
      </c>
      <c r="P373" s="19">
        <v>8.68</v>
      </c>
      <c r="Q373" s="17">
        <v>538</v>
      </c>
      <c r="R373" s="26">
        <v>16</v>
      </c>
      <c r="S373" s="13">
        <v>331</v>
      </c>
      <c r="T373" s="43">
        <v>60.428571428571431</v>
      </c>
      <c r="U373" s="43">
        <v>5</v>
      </c>
      <c r="V373" s="43">
        <v>9</v>
      </c>
      <c r="W373" s="46">
        <v>0.35714285714285715</v>
      </c>
      <c r="X373" s="16">
        <v>44036</v>
      </c>
      <c r="Y373" s="16">
        <v>43982</v>
      </c>
      <c r="AA373" s="17">
        <v>7807</v>
      </c>
      <c r="AB373" s="17">
        <v>8510</v>
      </c>
      <c r="AC373" s="39">
        <v>-8.2608695652173908E-2</v>
      </c>
      <c r="AD373" s="19">
        <v>-0.43</v>
      </c>
      <c r="AE373" s="19">
        <v>5.69</v>
      </c>
      <c r="AF373" s="18">
        <v>-1.0755711775043937</v>
      </c>
      <c r="AG373" s="17">
        <v>1037</v>
      </c>
      <c r="AH373" s="17">
        <v>9946</v>
      </c>
      <c r="AI373" s="19">
        <v>118.76</v>
      </c>
      <c r="AJ373" s="19">
        <v>107.52</v>
      </c>
      <c r="AK373" s="18">
        <v>0.10453869047619056</v>
      </c>
      <c r="AL373" s="19">
        <v>26.15</v>
      </c>
      <c r="AM373" s="19">
        <v>144.84</v>
      </c>
      <c r="AN373" s="22">
        <v>1.03E-2</v>
      </c>
    </row>
    <row r="374" spans="1:42" x14ac:dyDescent="0.35">
      <c r="A374" s="11">
        <v>373</v>
      </c>
      <c r="B374" s="12" t="s">
        <v>1027</v>
      </c>
      <c r="C374" s="11" t="s">
        <v>159</v>
      </c>
      <c r="D374" s="11" t="s">
        <v>1028</v>
      </c>
      <c r="E374" s="11" t="s">
        <v>66</v>
      </c>
      <c r="F374" s="11" t="s">
        <v>1029</v>
      </c>
      <c r="G374" s="13">
        <v>8489</v>
      </c>
      <c r="H374" s="13">
        <v>10231</v>
      </c>
      <c r="I374" s="14">
        <v>43929</v>
      </c>
      <c r="J374" s="15">
        <v>1.4379999999999999</v>
      </c>
      <c r="N374" s="15" t="s">
        <v>1644</v>
      </c>
      <c r="T374" s="43">
        <v>59</v>
      </c>
      <c r="U374" s="43">
        <v>2</v>
      </c>
      <c r="V374" s="43">
        <v>5</v>
      </c>
      <c r="W374" s="46">
        <v>0.2857142857142857</v>
      </c>
      <c r="X374" s="16">
        <v>44256</v>
      </c>
      <c r="Y374" s="16">
        <v>44196</v>
      </c>
      <c r="Z374" s="16" t="s">
        <v>1649</v>
      </c>
      <c r="AA374" s="17">
        <v>5296</v>
      </c>
      <c r="AB374" s="17">
        <v>8595</v>
      </c>
      <c r="AC374" s="39">
        <v>-0.38382780686445606</v>
      </c>
      <c r="AF374" s="18"/>
      <c r="AG374" s="17">
        <v>0</v>
      </c>
      <c r="AH374" s="17">
        <v>6584</v>
      </c>
      <c r="AL374" s="19">
        <v>41.55</v>
      </c>
      <c r="AM374" s="19">
        <v>48.79</v>
      </c>
      <c r="AP374" s="37" t="s">
        <v>1030</v>
      </c>
    </row>
    <row r="375" spans="1:42" x14ac:dyDescent="0.35">
      <c r="A375" s="11">
        <v>374</v>
      </c>
      <c r="B375" s="12" t="s">
        <v>1112</v>
      </c>
      <c r="C375" s="11" t="s">
        <v>167</v>
      </c>
      <c r="D375" s="11" t="s">
        <v>1113</v>
      </c>
      <c r="E375" s="11" t="s">
        <v>66</v>
      </c>
      <c r="F375" s="11" t="s">
        <v>1114</v>
      </c>
      <c r="G375" s="13">
        <v>8479</v>
      </c>
      <c r="H375" s="13">
        <v>8453</v>
      </c>
      <c r="I375" s="14">
        <v>43930</v>
      </c>
      <c r="J375" s="15">
        <v>4.5722040000000002</v>
      </c>
      <c r="K375" s="34" t="s">
        <v>121</v>
      </c>
      <c r="L375" s="15">
        <v>8.9</v>
      </c>
      <c r="M375" s="15">
        <v>2.3929999999999998</v>
      </c>
      <c r="N375" s="15" t="s">
        <v>1644</v>
      </c>
      <c r="P375" s="19">
        <v>12.8</v>
      </c>
      <c r="Q375" s="17">
        <v>180</v>
      </c>
      <c r="S375" s="13">
        <v>309</v>
      </c>
      <c r="T375" s="17">
        <v>65.916666666666671</v>
      </c>
      <c r="U375" s="17">
        <v>3</v>
      </c>
      <c r="V375" s="17">
        <v>9</v>
      </c>
      <c r="W375" s="46">
        <v>0.25</v>
      </c>
      <c r="X375" s="16">
        <v>44239</v>
      </c>
      <c r="Y375" s="16">
        <v>44196</v>
      </c>
      <c r="Z375" s="16" t="s">
        <v>1649</v>
      </c>
      <c r="AA375" s="17">
        <v>6090</v>
      </c>
      <c r="AB375" s="17">
        <v>8479</v>
      </c>
      <c r="AC375" s="39">
        <v>-0.28175492392970869</v>
      </c>
      <c r="AD375" s="19">
        <v>-6.62</v>
      </c>
      <c r="AE375" s="19">
        <v>-15.96</v>
      </c>
      <c r="AF375" s="18">
        <v>-0.58521303258145363</v>
      </c>
      <c r="AG375" s="17">
        <v>1493</v>
      </c>
      <c r="AH375" s="17">
        <v>9929</v>
      </c>
      <c r="AI375" s="19">
        <v>13.37</v>
      </c>
      <c r="AJ375" s="19">
        <v>24.93</v>
      </c>
      <c r="AK375" s="18">
        <v>-0.46369835539510634</v>
      </c>
      <c r="AL375" s="19">
        <v>7.7</v>
      </c>
      <c r="AM375" s="19">
        <v>17.5</v>
      </c>
    </row>
    <row r="376" spans="1:42" x14ac:dyDescent="0.35">
      <c r="A376" s="11">
        <v>375</v>
      </c>
      <c r="B376" s="12" t="s">
        <v>1617</v>
      </c>
      <c r="C376" s="11" t="s">
        <v>265</v>
      </c>
      <c r="D376" s="11" t="s">
        <v>1618</v>
      </c>
      <c r="E376" s="11" t="s">
        <v>66</v>
      </c>
      <c r="F376" s="11" t="s">
        <v>1619</v>
      </c>
      <c r="G376" s="13">
        <v>8469</v>
      </c>
      <c r="H376" s="13">
        <v>7594</v>
      </c>
      <c r="I376" s="14">
        <v>43944</v>
      </c>
      <c r="J376" s="15">
        <v>3.11</v>
      </c>
      <c r="K376" s="15" t="s">
        <v>121</v>
      </c>
      <c r="L376" s="15">
        <v>3.5</v>
      </c>
      <c r="M376" s="15">
        <v>0.09</v>
      </c>
      <c r="N376" s="15" t="s">
        <v>1644</v>
      </c>
      <c r="P376" s="19">
        <v>9.6</v>
      </c>
      <c r="Q376" s="17">
        <v>168</v>
      </c>
      <c r="R376" s="26">
        <v>57.38</v>
      </c>
      <c r="S376" s="13">
        <v>1579.64</v>
      </c>
      <c r="T376" s="43">
        <v>62</v>
      </c>
      <c r="U376" s="43">
        <v>4</v>
      </c>
      <c r="V376" s="43">
        <v>8</v>
      </c>
      <c r="W376" s="46">
        <v>0.33333333333333331</v>
      </c>
      <c r="X376" s="16">
        <v>44256</v>
      </c>
      <c r="Y376" s="16">
        <v>44196</v>
      </c>
      <c r="Z376" s="16" t="s">
        <v>1649</v>
      </c>
      <c r="AA376" s="17">
        <v>10778</v>
      </c>
      <c r="AB376" s="17">
        <v>8469</v>
      </c>
      <c r="AC376" s="39">
        <v>0.27264139803991028</v>
      </c>
      <c r="AD376" s="19">
        <v>4.99</v>
      </c>
      <c r="AE376" s="19">
        <v>3.83</v>
      </c>
      <c r="AF376" s="18">
        <v>0.30287206266318539</v>
      </c>
      <c r="AG376" s="17">
        <v>4495</v>
      </c>
      <c r="AH376" s="17">
        <v>50455</v>
      </c>
      <c r="AI376" s="19">
        <v>39.090000000000003</v>
      </c>
      <c r="AJ376" s="19">
        <v>43.6</v>
      </c>
      <c r="AK376" s="18">
        <v>-0.10344036697247702</v>
      </c>
      <c r="AL376" s="19">
        <v>19</v>
      </c>
      <c r="AM376" s="19">
        <v>42.26</v>
      </c>
      <c r="AN376" s="22">
        <v>3.8399999999999997E-2</v>
      </c>
      <c r="AO376" s="19">
        <v>7.69</v>
      </c>
      <c r="AP376" s="1"/>
    </row>
    <row r="377" spans="1:42" x14ac:dyDescent="0.35">
      <c r="A377" s="11">
        <v>376</v>
      </c>
      <c r="B377" s="12" t="s">
        <v>1200</v>
      </c>
      <c r="C377" s="11" t="s">
        <v>192</v>
      </c>
      <c r="D377" s="11" t="s">
        <v>1201</v>
      </c>
      <c r="E377" s="11" t="s">
        <v>68</v>
      </c>
      <c r="G377" s="13">
        <v>8443.2999999999993</v>
      </c>
      <c r="H377" s="13">
        <v>8030.7</v>
      </c>
      <c r="N377" s="15" t="s">
        <v>1644</v>
      </c>
      <c r="T377" s="17">
        <v>59</v>
      </c>
      <c r="U377" s="17">
        <v>3</v>
      </c>
      <c r="V377" s="17">
        <v>7</v>
      </c>
      <c r="W377" s="46">
        <v>0.3</v>
      </c>
      <c r="AF377" s="18"/>
      <c r="AP377" s="37" t="s">
        <v>1020</v>
      </c>
    </row>
    <row r="378" spans="1:42" x14ac:dyDescent="0.35">
      <c r="A378" s="11">
        <v>377</v>
      </c>
      <c r="B378" s="12" t="s">
        <v>1283</v>
      </c>
      <c r="C378" s="11" t="s">
        <v>529</v>
      </c>
      <c r="D378" s="11" t="s">
        <v>1284</v>
      </c>
      <c r="E378" s="11" t="s">
        <v>66</v>
      </c>
      <c r="F378" s="11" t="s">
        <v>1285</v>
      </c>
      <c r="G378" s="13">
        <v>8382</v>
      </c>
      <c r="H378" s="13">
        <v>7705.5</v>
      </c>
      <c r="I378" s="14">
        <v>44183</v>
      </c>
      <c r="J378" s="15">
        <v>2.31</v>
      </c>
      <c r="K378" s="34" t="s">
        <v>123</v>
      </c>
      <c r="L378" s="15">
        <v>4</v>
      </c>
      <c r="M378" s="15">
        <v>0.18</v>
      </c>
      <c r="N378" s="15" t="s">
        <v>1644</v>
      </c>
      <c r="P378" s="19">
        <v>8.1</v>
      </c>
      <c r="Q378" s="17">
        <v>123</v>
      </c>
      <c r="R378" s="26">
        <v>66</v>
      </c>
      <c r="S378" s="13">
        <v>347</v>
      </c>
      <c r="T378" s="43">
        <v>60.75</v>
      </c>
      <c r="U378" s="43">
        <v>3</v>
      </c>
      <c r="V378" s="43">
        <v>9</v>
      </c>
      <c r="W378" s="46">
        <v>0.25</v>
      </c>
      <c r="X378" s="16">
        <v>44153</v>
      </c>
      <c r="Y378" s="16">
        <v>44104</v>
      </c>
      <c r="AA378" s="17">
        <v>6857</v>
      </c>
      <c r="AB378" s="17">
        <v>8382</v>
      </c>
      <c r="AC378" s="39">
        <v>-0.1819374850870914</v>
      </c>
      <c r="AD378" s="19">
        <v>4.72</v>
      </c>
      <c r="AE378" s="19">
        <v>4.76</v>
      </c>
      <c r="AF378" s="18">
        <v>-8.4033613445378234E-3</v>
      </c>
      <c r="AG378" s="17">
        <v>1010</v>
      </c>
      <c r="AH378" s="17">
        <v>5816</v>
      </c>
      <c r="AI378" s="19">
        <v>85.78</v>
      </c>
      <c r="AJ378" s="19">
        <v>92.76</v>
      </c>
      <c r="AK378" s="18">
        <v>-7.5247951703320437E-2</v>
      </c>
      <c r="AL378" s="19">
        <v>46.72</v>
      </c>
      <c r="AM378" s="19">
        <v>120.75</v>
      </c>
      <c r="AN378" s="22">
        <v>1.1599999999999999E-2</v>
      </c>
      <c r="AO378" s="19">
        <v>24.31</v>
      </c>
    </row>
    <row r="379" spans="1:42" x14ac:dyDescent="0.35">
      <c r="A379" s="11">
        <v>378</v>
      </c>
      <c r="B379" s="12" t="s">
        <v>1364</v>
      </c>
      <c r="C379" s="11" t="s">
        <v>155</v>
      </c>
      <c r="D379" s="11" t="s">
        <v>1365</v>
      </c>
      <c r="E379" s="11" t="s">
        <v>66</v>
      </c>
      <c r="F379" s="11" t="s">
        <v>1366</v>
      </c>
      <c r="G379" s="13">
        <v>8364.9</v>
      </c>
      <c r="H379" s="13">
        <v>7472.1</v>
      </c>
      <c r="I379" s="14">
        <v>44034</v>
      </c>
      <c r="J379" s="15">
        <v>2</v>
      </c>
      <c r="K379" s="34" t="s">
        <v>124</v>
      </c>
      <c r="L379" s="15">
        <v>1</v>
      </c>
      <c r="M379" s="15">
        <v>0.18</v>
      </c>
      <c r="N379" s="15" t="s">
        <v>1644</v>
      </c>
      <c r="P379" s="19">
        <v>11.5</v>
      </c>
      <c r="Q379" s="17">
        <v>676</v>
      </c>
      <c r="R379" s="26">
        <v>16.937999999999999</v>
      </c>
      <c r="S379" s="13">
        <v>348.08300000000003</v>
      </c>
      <c r="T379" s="43">
        <v>62</v>
      </c>
      <c r="U379" s="43">
        <v>1</v>
      </c>
      <c r="V379" s="43">
        <v>7</v>
      </c>
      <c r="W379" s="46">
        <v>0.125</v>
      </c>
      <c r="X379" s="16">
        <v>44008</v>
      </c>
      <c r="Y379" s="16">
        <v>43951</v>
      </c>
      <c r="AA379" s="17">
        <v>9175</v>
      </c>
      <c r="AB379" s="17">
        <v>9353</v>
      </c>
      <c r="AC379" s="39">
        <v>-1.9031326847000964E-2</v>
      </c>
      <c r="AD379" s="19">
        <v>7.1</v>
      </c>
      <c r="AE379" s="19">
        <v>5.51</v>
      </c>
      <c r="AF379" s="18">
        <v>0.28856624319419238</v>
      </c>
      <c r="AG379" s="17">
        <v>1600</v>
      </c>
      <c r="AH379" s="17">
        <v>39500</v>
      </c>
      <c r="AI379" s="19">
        <v>178.31</v>
      </c>
      <c r="AJ379" s="19">
        <v>157.46</v>
      </c>
      <c r="AK379" s="18">
        <v>0.13241458148101101</v>
      </c>
      <c r="AL379" s="19">
        <v>114.01</v>
      </c>
      <c r="AM379" s="19">
        <v>213.62</v>
      </c>
      <c r="AN379" s="22">
        <v>6.7000000000000002E-3</v>
      </c>
      <c r="AO379" s="19">
        <v>22.92</v>
      </c>
    </row>
    <row r="380" spans="1:42" x14ac:dyDescent="0.35">
      <c r="A380" s="11">
        <v>379</v>
      </c>
      <c r="B380" s="12" t="s">
        <v>49</v>
      </c>
      <c r="C380" s="11" t="s">
        <v>35</v>
      </c>
      <c r="D380" s="11" t="s">
        <v>50</v>
      </c>
      <c r="E380" s="11" t="s">
        <v>66</v>
      </c>
      <c r="F380" s="11" t="s">
        <v>87</v>
      </c>
      <c r="G380" s="13">
        <v>8358.9</v>
      </c>
      <c r="H380" s="13">
        <v>8176.6</v>
      </c>
      <c r="I380" s="14">
        <v>43934</v>
      </c>
      <c r="J380" s="15">
        <v>2.3380000000000001</v>
      </c>
      <c r="K380" s="34" t="s">
        <v>122</v>
      </c>
      <c r="L380" s="15">
        <v>2.1</v>
      </c>
      <c r="M380" s="15">
        <v>0.1</v>
      </c>
      <c r="N380" s="15" t="s">
        <v>1644</v>
      </c>
      <c r="P380" s="19">
        <v>6.6420000000000003</v>
      </c>
      <c r="Q380" s="17">
        <v>116</v>
      </c>
      <c r="R380" s="26">
        <v>57.268999999999998</v>
      </c>
      <c r="S380" s="13">
        <v>248.989</v>
      </c>
      <c r="T380" s="43">
        <v>65.400000000000006</v>
      </c>
      <c r="U380" s="43">
        <v>3</v>
      </c>
      <c r="V380" s="43">
        <v>7</v>
      </c>
      <c r="W380" s="46">
        <v>0.3</v>
      </c>
      <c r="X380" s="16">
        <v>44256</v>
      </c>
      <c r="Y380" s="20">
        <v>44196</v>
      </c>
      <c r="Z380" s="16" t="s">
        <v>1649</v>
      </c>
      <c r="AA380" s="17">
        <v>12326</v>
      </c>
      <c r="AB380" s="17">
        <v>8359</v>
      </c>
      <c r="AC380" s="39">
        <v>0.47457829883957409</v>
      </c>
      <c r="AD380" s="19">
        <v>1.51</v>
      </c>
      <c r="AE380" s="19">
        <v>5.14</v>
      </c>
      <c r="AF380" s="18">
        <v>-0.70622568093385218</v>
      </c>
      <c r="AG380" s="17">
        <v>3187.1689999999999</v>
      </c>
      <c r="AH380" s="17">
        <v>11880.214</v>
      </c>
      <c r="AI380" s="19">
        <v>78.5</v>
      </c>
      <c r="AJ380" s="19">
        <v>59.39</v>
      </c>
      <c r="AK380" s="18">
        <v>0.32177134197676377</v>
      </c>
      <c r="AL380" s="19">
        <v>13.52</v>
      </c>
      <c r="AM380" s="19">
        <v>89.71</v>
      </c>
      <c r="AO380" s="19">
        <v>58.75</v>
      </c>
    </row>
    <row r="381" spans="1:42" x14ac:dyDescent="0.35">
      <c r="A381" s="11">
        <v>380</v>
      </c>
      <c r="B381" s="12" t="s">
        <v>1446</v>
      </c>
      <c r="C381" s="11" t="s">
        <v>155</v>
      </c>
      <c r="D381" s="11" t="s">
        <v>1447</v>
      </c>
      <c r="E381" s="11" t="s">
        <v>66</v>
      </c>
      <c r="F381" s="11" t="s">
        <v>1448</v>
      </c>
      <c r="G381" s="13">
        <v>8351.9</v>
      </c>
      <c r="H381" s="13">
        <v>7911</v>
      </c>
      <c r="I381" s="14">
        <v>43913</v>
      </c>
      <c r="J381" s="15">
        <v>2.44</v>
      </c>
      <c r="K381" s="34" t="s">
        <v>121</v>
      </c>
      <c r="L381" s="15">
        <v>1.2</v>
      </c>
      <c r="M381" s="15">
        <v>7.0000000000000007E-2</v>
      </c>
      <c r="N381" s="15" t="s">
        <v>1644</v>
      </c>
      <c r="P381" s="19">
        <v>8.6</v>
      </c>
      <c r="Q381" s="17">
        <v>303</v>
      </c>
      <c r="R381" s="26">
        <v>28.52</v>
      </c>
      <c r="S381" s="13">
        <v>370.44</v>
      </c>
      <c r="T381" s="43">
        <v>66.5</v>
      </c>
      <c r="U381" s="43">
        <v>1</v>
      </c>
      <c r="V381" s="43">
        <v>7</v>
      </c>
      <c r="W381" s="46">
        <v>0.125</v>
      </c>
      <c r="X381" s="16">
        <v>44245</v>
      </c>
      <c r="Y381" s="16">
        <v>44191</v>
      </c>
      <c r="Z381" s="16" t="s">
        <v>1649</v>
      </c>
      <c r="AA381" s="17">
        <v>10620</v>
      </c>
      <c r="AB381" s="17">
        <v>8352</v>
      </c>
      <c r="AC381" s="39">
        <v>0.27155172413793105</v>
      </c>
      <c r="AD381" s="19">
        <v>6.38</v>
      </c>
      <c r="AE381" s="19">
        <v>4.66</v>
      </c>
      <c r="AF381" s="18">
        <v>0.36909871244635184</v>
      </c>
      <c r="AG381" s="17">
        <v>55.52</v>
      </c>
      <c r="AH381" s="17">
        <v>7049.12</v>
      </c>
      <c r="AI381" s="19">
        <v>140.15</v>
      </c>
      <c r="AJ381" s="19">
        <v>92.01</v>
      </c>
      <c r="AK381" s="18">
        <v>0.52320399956526464</v>
      </c>
      <c r="AL381" s="19">
        <v>63.89</v>
      </c>
      <c r="AM381" s="19">
        <v>173.76</v>
      </c>
      <c r="AN381" s="22">
        <v>1.29E-2</v>
      </c>
      <c r="AO381" s="19">
        <v>25.24</v>
      </c>
    </row>
    <row r="382" spans="1:42" x14ac:dyDescent="0.35">
      <c r="A382" s="11">
        <v>381</v>
      </c>
      <c r="B382" s="12" t="s">
        <v>217</v>
      </c>
      <c r="C382" s="11" t="s">
        <v>218</v>
      </c>
      <c r="D382" s="11" t="s">
        <v>219</v>
      </c>
      <c r="E382" s="11" t="s">
        <v>66</v>
      </c>
      <c r="F382" s="11" t="s">
        <v>220</v>
      </c>
      <c r="G382" s="13">
        <v>8345.1</v>
      </c>
      <c r="H382" s="13">
        <v>4568.5</v>
      </c>
      <c r="I382" s="14">
        <v>44260</v>
      </c>
      <c r="J382" s="15">
        <v>1.1000000000000001</v>
      </c>
      <c r="K382" s="34" t="s">
        <v>121</v>
      </c>
      <c r="L382" s="15">
        <v>13.7</v>
      </c>
      <c r="M382" s="15">
        <v>0.68</v>
      </c>
      <c r="N382" s="15" t="s">
        <v>1644</v>
      </c>
      <c r="P382" s="19">
        <v>14</v>
      </c>
      <c r="Q382" s="17">
        <v>1096</v>
      </c>
      <c r="R382" s="26">
        <v>12.769</v>
      </c>
      <c r="S382" s="13">
        <v>318.59500000000003</v>
      </c>
      <c r="W382" s="46" t="e">
        <v>#DIV/0!</v>
      </c>
      <c r="X382" s="16">
        <v>44244</v>
      </c>
      <c r="Y382" s="16">
        <v>44196</v>
      </c>
      <c r="Z382" s="16" t="s">
        <v>1649</v>
      </c>
      <c r="AA382" s="17">
        <v>8435</v>
      </c>
      <c r="AB382" s="17">
        <v>8345</v>
      </c>
      <c r="AC382" s="39">
        <v>1.078490113840623E-2</v>
      </c>
      <c r="AD382" s="19">
        <v>-3.2</v>
      </c>
      <c r="AE382" s="19">
        <v>-5.0199999999999996</v>
      </c>
      <c r="AF382" s="18">
        <v>-0.36254980079681265</v>
      </c>
      <c r="AG382" s="17">
        <v>5286</v>
      </c>
      <c r="AH382" s="17">
        <v>13576</v>
      </c>
      <c r="AI382" s="19">
        <v>13.19</v>
      </c>
      <c r="AJ382" s="19">
        <v>14.19</v>
      </c>
      <c r="AK382" s="18">
        <v>-7.0472163495419307E-2</v>
      </c>
      <c r="AL382" s="19">
        <v>5.5</v>
      </c>
      <c r="AM382" s="19">
        <v>16.04</v>
      </c>
    </row>
    <row r="383" spans="1:42" x14ac:dyDescent="0.35">
      <c r="A383" s="11">
        <v>382</v>
      </c>
      <c r="B383" s="12" t="s">
        <v>315</v>
      </c>
      <c r="C383" s="11" t="s">
        <v>8</v>
      </c>
      <c r="D383" s="11" t="s">
        <v>316</v>
      </c>
      <c r="E383" s="11" t="s">
        <v>66</v>
      </c>
      <c r="F383" s="11" t="s">
        <v>317</v>
      </c>
      <c r="G383" s="13">
        <v>8342</v>
      </c>
      <c r="H383" s="13">
        <v>11527</v>
      </c>
      <c r="I383" s="14">
        <v>43910</v>
      </c>
      <c r="J383" s="15">
        <v>3.51</v>
      </c>
      <c r="K383" s="34" t="s">
        <v>123</v>
      </c>
      <c r="L383" s="15">
        <v>6.5</v>
      </c>
      <c r="M383" s="15">
        <v>2.5</v>
      </c>
      <c r="N383" s="15" t="s">
        <v>1644</v>
      </c>
      <c r="P383" s="19">
        <v>16.399999999999999</v>
      </c>
      <c r="Q383" s="17">
        <v>230</v>
      </c>
      <c r="R383" s="26">
        <v>71.709999999999994</v>
      </c>
      <c r="S383" s="13">
        <v>400</v>
      </c>
      <c r="T383" s="43">
        <v>71</v>
      </c>
      <c r="U383" s="43">
        <v>2</v>
      </c>
      <c r="V383" s="43">
        <v>10</v>
      </c>
      <c r="W383" s="46">
        <v>0.16666666666666666</v>
      </c>
      <c r="X383" s="16">
        <v>44239</v>
      </c>
      <c r="Y383" s="16">
        <v>44196</v>
      </c>
      <c r="Z383" s="16" t="s">
        <v>1649</v>
      </c>
      <c r="AA383" s="17">
        <v>6018</v>
      </c>
      <c r="AB383" s="17">
        <v>6797</v>
      </c>
      <c r="AC383" s="39">
        <v>-0.1146093864940415</v>
      </c>
      <c r="AD383" s="19">
        <v>4.66</v>
      </c>
      <c r="AE383" s="19">
        <v>2.44</v>
      </c>
      <c r="AF383" s="18">
        <v>0.90983606557377061</v>
      </c>
      <c r="AG383" s="17">
        <v>533</v>
      </c>
      <c r="AH383" s="17">
        <v>8713</v>
      </c>
      <c r="AI383" s="19">
        <v>25.14</v>
      </c>
      <c r="AJ383" s="19">
        <v>23.38</v>
      </c>
      <c r="AK383" s="18">
        <v>7.5278015397775941E-2</v>
      </c>
      <c r="AL383" s="19">
        <v>12.23</v>
      </c>
      <c r="AM383" s="19">
        <v>29.49</v>
      </c>
      <c r="AN383" s="22">
        <v>2.3800000000000002E-2</v>
      </c>
      <c r="AO383" s="19">
        <v>5.89</v>
      </c>
      <c r="AP383" s="41"/>
    </row>
    <row r="384" spans="1:42" x14ac:dyDescent="0.35">
      <c r="A384" s="11">
        <v>383</v>
      </c>
      <c r="B384" s="12" t="s">
        <v>411</v>
      </c>
      <c r="C384" s="11" t="s">
        <v>265</v>
      </c>
      <c r="D384" s="11" t="s">
        <v>412</v>
      </c>
      <c r="E384" s="11" t="s">
        <v>66</v>
      </c>
      <c r="F384" s="11" t="s">
        <v>413</v>
      </c>
      <c r="G384" s="13">
        <v>8237</v>
      </c>
      <c r="H384" s="13">
        <v>7150</v>
      </c>
      <c r="I384" s="14">
        <v>43924</v>
      </c>
      <c r="J384" s="15">
        <v>4.78</v>
      </c>
      <c r="K384" s="34" t="s">
        <v>121</v>
      </c>
      <c r="L384" s="15">
        <v>8.9</v>
      </c>
      <c r="M384" s="15">
        <v>0.6</v>
      </c>
      <c r="N384" s="15" t="s">
        <v>1644</v>
      </c>
      <c r="P384" s="19">
        <v>10.5</v>
      </c>
      <c r="Q384" s="17">
        <v>142</v>
      </c>
      <c r="R384" s="26">
        <v>73.599999999999994</v>
      </c>
      <c r="S384" s="13">
        <v>614.1</v>
      </c>
      <c r="T384" s="43">
        <v>59</v>
      </c>
      <c r="U384" s="43">
        <v>4</v>
      </c>
      <c r="V384" s="43">
        <v>8</v>
      </c>
      <c r="W384" s="46">
        <v>0.33333333333333331</v>
      </c>
      <c r="X384" s="16">
        <v>44252</v>
      </c>
      <c r="Y384" s="16">
        <v>44196</v>
      </c>
      <c r="Z384" s="16" t="s">
        <v>1649</v>
      </c>
      <c r="AA384" s="17">
        <v>7909</v>
      </c>
      <c r="AB384" s="17">
        <v>8237</v>
      </c>
      <c r="AC384" s="39">
        <v>-3.9820322933106715E-2</v>
      </c>
      <c r="AD384" s="19">
        <v>8.1999999999999993</v>
      </c>
      <c r="AE384" s="19">
        <v>9.85</v>
      </c>
      <c r="AF384" s="18">
        <v>-0.16751269035532998</v>
      </c>
      <c r="AG384" s="17">
        <v>207</v>
      </c>
      <c r="AH384" s="17">
        <v>73556</v>
      </c>
      <c r="AI384" s="19">
        <v>87.13</v>
      </c>
      <c r="AJ384" s="19">
        <v>103.95</v>
      </c>
      <c r="AK384" s="18">
        <v>-0.16180856180856187</v>
      </c>
      <c r="AL384" s="19">
        <v>44.01</v>
      </c>
      <c r="AM384" s="19">
        <v>117.05</v>
      </c>
      <c r="AN384" s="22">
        <v>1.7600000000000001E-2</v>
      </c>
      <c r="AO384" s="19">
        <v>14</v>
      </c>
    </row>
    <row r="385" spans="1:42" x14ac:dyDescent="0.35">
      <c r="A385" s="11">
        <v>384</v>
      </c>
      <c r="B385" s="12" t="s">
        <v>496</v>
      </c>
      <c r="C385" s="11" t="s">
        <v>288</v>
      </c>
      <c r="D385" s="11" t="s">
        <v>497</v>
      </c>
      <c r="E385" s="11" t="s">
        <v>66</v>
      </c>
      <c r="F385" s="11" t="s">
        <v>498</v>
      </c>
      <c r="G385" s="13">
        <v>8235</v>
      </c>
      <c r="H385" s="13">
        <v>8359</v>
      </c>
      <c r="I385" s="14">
        <v>43917</v>
      </c>
      <c r="J385" s="15">
        <v>3.9</v>
      </c>
      <c r="K385" s="34" t="s">
        <v>122</v>
      </c>
      <c r="L385" s="15">
        <v>12.9</v>
      </c>
      <c r="M385" s="15">
        <v>3.9</v>
      </c>
      <c r="N385" s="15" t="s">
        <v>1644</v>
      </c>
      <c r="P385" s="19">
        <v>8.6999999999999993</v>
      </c>
      <c r="Q385" s="17">
        <v>216</v>
      </c>
      <c r="R385" s="26">
        <v>40.07</v>
      </c>
      <c r="S385" s="13">
        <v>474.99900000000002</v>
      </c>
      <c r="T385" s="17">
        <v>60</v>
      </c>
      <c r="U385" s="17">
        <v>3</v>
      </c>
      <c r="V385" s="17">
        <v>6</v>
      </c>
      <c r="W385" s="46">
        <v>0.33333333333333331</v>
      </c>
      <c r="X385" s="16">
        <v>44236</v>
      </c>
      <c r="Y385" s="16">
        <v>44196</v>
      </c>
      <c r="Z385" s="16" t="s">
        <v>1649</v>
      </c>
      <c r="AA385" s="17">
        <v>7188</v>
      </c>
      <c r="AB385" s="17">
        <v>6707</v>
      </c>
      <c r="AC385" s="39">
        <v>7.1716117489190392E-2</v>
      </c>
      <c r="AD385" s="19">
        <v>4.59</v>
      </c>
      <c r="AE385" s="19">
        <v>3.22</v>
      </c>
      <c r="AF385" s="18">
        <v>0.42546583850931663</v>
      </c>
      <c r="AG385" s="17">
        <v>563</v>
      </c>
      <c r="AH385" s="17">
        <v>5777</v>
      </c>
      <c r="AI385" s="19">
        <v>54.79</v>
      </c>
      <c r="AJ385" s="19">
        <v>47.32</v>
      </c>
      <c r="AK385" s="18">
        <v>0.15786136939983092</v>
      </c>
      <c r="AL385" s="19">
        <v>27.04</v>
      </c>
      <c r="AM385" s="19">
        <v>60.16</v>
      </c>
      <c r="AN385" s="22">
        <v>1.7299999999999999E-2</v>
      </c>
      <c r="AO385" s="19">
        <v>11.92</v>
      </c>
    </row>
    <row r="386" spans="1:42" x14ac:dyDescent="0.35">
      <c r="A386" s="11">
        <v>385</v>
      </c>
      <c r="B386" s="12" t="s">
        <v>1534</v>
      </c>
      <c r="C386" s="11" t="s">
        <v>13</v>
      </c>
      <c r="D386" s="11" t="s">
        <v>1535</v>
      </c>
      <c r="E386" s="11" t="s">
        <v>66</v>
      </c>
      <c r="F386" s="11" t="s">
        <v>1536</v>
      </c>
      <c r="G386" s="13">
        <v>8233.9</v>
      </c>
      <c r="H386" s="13">
        <v>7110.1</v>
      </c>
      <c r="I386" s="14">
        <v>44224</v>
      </c>
      <c r="J386" s="15">
        <v>4.0599999999999996</v>
      </c>
      <c r="K386" s="15" t="s">
        <v>122</v>
      </c>
      <c r="L386" s="15">
        <v>4.4000000000000004</v>
      </c>
      <c r="M386" s="15">
        <v>0.26400000000000001</v>
      </c>
      <c r="N386" s="15" t="s">
        <v>1644</v>
      </c>
      <c r="P386" s="19">
        <v>6.1760000000000002</v>
      </c>
      <c r="Q386" s="17">
        <v>718</v>
      </c>
      <c r="R386" s="26">
        <v>8.6010000000000009</v>
      </c>
      <c r="S386" s="13">
        <v>305</v>
      </c>
      <c r="T386" s="43"/>
      <c r="U386" s="43"/>
      <c r="V386" s="43"/>
      <c r="W386" s="46" t="e">
        <v>#DIV/0!</v>
      </c>
      <c r="X386" s="16">
        <v>44148</v>
      </c>
      <c r="Y386" s="16">
        <v>44107</v>
      </c>
      <c r="AA386" s="17">
        <v>6960</v>
      </c>
      <c r="AB386" s="17">
        <v>8233</v>
      </c>
      <c r="AC386" s="39">
        <v>-0.15462164460099601</v>
      </c>
      <c r="AD386" s="19">
        <v>1.97</v>
      </c>
      <c r="AE386" s="19">
        <v>1.97</v>
      </c>
      <c r="AF386" s="18">
        <v>0</v>
      </c>
      <c r="AH386" s="17">
        <v>3772.6559999999999</v>
      </c>
      <c r="AI386" s="19">
        <v>31.89</v>
      </c>
      <c r="AJ386" s="19">
        <v>34.24</v>
      </c>
      <c r="AK386" s="18">
        <v>-6.863317757009349E-2</v>
      </c>
      <c r="AL386" s="19">
        <v>18.34</v>
      </c>
      <c r="AM386" s="19">
        <v>39.5</v>
      </c>
      <c r="AO386" s="19">
        <v>18.37</v>
      </c>
      <c r="AP386" s="1" t="s">
        <v>1537</v>
      </c>
    </row>
    <row r="387" spans="1:42" x14ac:dyDescent="0.35">
      <c r="A387" s="11">
        <v>386</v>
      </c>
      <c r="B387" s="12" t="s">
        <v>587</v>
      </c>
      <c r="C387" s="11" t="s">
        <v>218</v>
      </c>
      <c r="D387" s="11" t="s">
        <v>588</v>
      </c>
      <c r="E387" s="11" t="s">
        <v>66</v>
      </c>
      <c r="F387" s="11" t="s">
        <v>589</v>
      </c>
      <c r="G387" s="13">
        <v>8225.4</v>
      </c>
      <c r="H387" s="13">
        <v>8202</v>
      </c>
      <c r="I387" s="14">
        <v>43934</v>
      </c>
      <c r="J387" s="15">
        <v>2.6</v>
      </c>
      <c r="K387" s="34" t="s">
        <v>123</v>
      </c>
      <c r="L387" s="15">
        <v>5.9</v>
      </c>
      <c r="M387" s="15">
        <v>0.09</v>
      </c>
      <c r="N387" s="15" t="s">
        <v>1644</v>
      </c>
      <c r="P387" s="19">
        <v>7.4</v>
      </c>
      <c r="Q387" s="17">
        <v>128</v>
      </c>
      <c r="R387" s="26">
        <v>58</v>
      </c>
      <c r="S387" s="13">
        <v>410</v>
      </c>
      <c r="T387" s="43">
        <v>59.92307692307692</v>
      </c>
      <c r="U387" s="43">
        <v>4</v>
      </c>
      <c r="V387" s="43">
        <v>9</v>
      </c>
      <c r="W387" s="46">
        <v>0.30769230769230771</v>
      </c>
      <c r="X387" s="16">
        <v>44237</v>
      </c>
      <c r="Y387" s="16">
        <v>44196</v>
      </c>
      <c r="Z387" s="16" t="s">
        <v>1649</v>
      </c>
      <c r="AA387" s="17">
        <v>8598</v>
      </c>
      <c r="AB387" s="17">
        <v>8225</v>
      </c>
      <c r="AC387" s="39">
        <v>4.5349544072948327E-2</v>
      </c>
      <c r="AD387" s="19">
        <v>3.91</v>
      </c>
      <c r="AE387" s="19">
        <v>3.75</v>
      </c>
      <c r="AF387" s="18">
        <v>4.2666666666666707E-2</v>
      </c>
      <c r="AG387" s="17">
        <v>5032</v>
      </c>
      <c r="AH387" s="17">
        <v>12327</v>
      </c>
      <c r="AI387" s="19">
        <v>65.39</v>
      </c>
      <c r="AJ387" s="19">
        <v>53.56</v>
      </c>
      <c r="AK387" s="18">
        <v>0.22087378640776695</v>
      </c>
      <c r="AL387" s="19">
        <v>31.52</v>
      </c>
      <c r="AM387" s="19">
        <v>69.099999999999994</v>
      </c>
      <c r="AN387" s="22">
        <v>1.8800000000000001E-2</v>
      </c>
      <c r="AO387" s="19">
        <v>31.38</v>
      </c>
    </row>
    <row r="388" spans="1:42" x14ac:dyDescent="0.35">
      <c r="A388" s="11">
        <v>387</v>
      </c>
      <c r="B388" s="12" t="s">
        <v>673</v>
      </c>
      <c r="C388" s="11" t="s">
        <v>16</v>
      </c>
      <c r="D388" s="11" t="s">
        <v>674</v>
      </c>
      <c r="E388" s="11" t="s">
        <v>66</v>
      </c>
      <c r="F388" s="11" t="s">
        <v>675</v>
      </c>
      <c r="G388" s="13">
        <v>8201</v>
      </c>
      <c r="H388" s="13">
        <v>8686</v>
      </c>
      <c r="I388" s="14">
        <v>43909</v>
      </c>
      <c r="J388" s="15">
        <v>6.6</v>
      </c>
      <c r="K388" s="34" t="s">
        <v>121</v>
      </c>
      <c r="L388" s="15">
        <v>7.8</v>
      </c>
      <c r="M388" s="15">
        <v>0.3</v>
      </c>
      <c r="N388" s="15" t="s">
        <v>1644</v>
      </c>
      <c r="P388" s="19">
        <v>15.59</v>
      </c>
      <c r="Q388" s="17">
        <v>88</v>
      </c>
      <c r="R388" s="26">
        <v>177.40299999999999</v>
      </c>
      <c r="S388" s="13">
        <v>485.01100000000002</v>
      </c>
      <c r="T388" s="17">
        <v>64.07692307692308</v>
      </c>
      <c r="U388" s="17">
        <v>4</v>
      </c>
      <c r="V388" s="17">
        <v>9</v>
      </c>
      <c r="W388" s="46">
        <v>0.30769230769230771</v>
      </c>
      <c r="X388" s="16">
        <v>44251</v>
      </c>
      <c r="Y388" s="16">
        <v>44196</v>
      </c>
      <c r="Z388" s="16" t="s">
        <v>1649</v>
      </c>
      <c r="AA388" s="17">
        <v>7719</v>
      </c>
      <c r="AB388" s="17">
        <v>8201</v>
      </c>
      <c r="AC388" s="39">
        <v>-5.8773320326789419E-2</v>
      </c>
      <c r="AD388" s="19">
        <v>0.17</v>
      </c>
      <c r="AE388" s="19">
        <v>0.71</v>
      </c>
      <c r="AF388" s="18">
        <v>-0.76056338028169013</v>
      </c>
      <c r="AG388" s="17">
        <v>0</v>
      </c>
      <c r="AH388" s="17">
        <v>44165</v>
      </c>
      <c r="AI388" s="19">
        <v>20.05</v>
      </c>
      <c r="AJ388" s="19">
        <v>21.84</v>
      </c>
      <c r="AK388" s="18">
        <v>-8.1959706959706918E-2</v>
      </c>
      <c r="AL388" s="19">
        <v>8.41</v>
      </c>
      <c r="AM388" s="19">
        <v>24.69</v>
      </c>
      <c r="AN388" s="22">
        <v>6.7599999999999993E-2</v>
      </c>
      <c r="AO388" s="19">
        <v>141.88</v>
      </c>
      <c r="AP388" s="37" t="s">
        <v>676</v>
      </c>
    </row>
    <row r="389" spans="1:42" x14ac:dyDescent="0.35">
      <c r="A389" s="11">
        <v>388</v>
      </c>
      <c r="B389" s="12" t="s">
        <v>765</v>
      </c>
      <c r="C389" s="11" t="s">
        <v>7</v>
      </c>
      <c r="D389" s="11" t="s">
        <v>766</v>
      </c>
      <c r="E389" s="11" t="s">
        <v>66</v>
      </c>
      <c r="F389" s="11" t="s">
        <v>767</v>
      </c>
      <c r="G389" s="13">
        <v>8200</v>
      </c>
      <c r="H389" s="13">
        <v>4363.5</v>
      </c>
      <c r="I389" s="14">
        <v>43924</v>
      </c>
      <c r="J389" s="15">
        <v>4.2300000000000004</v>
      </c>
      <c r="K389" s="34" t="s">
        <v>121</v>
      </c>
      <c r="L389" s="15">
        <v>8.6999999999999993</v>
      </c>
      <c r="M389" s="15">
        <v>2.4500000000000002</v>
      </c>
      <c r="N389" s="15" t="s">
        <v>1644</v>
      </c>
      <c r="P389" s="19">
        <v>7.5</v>
      </c>
      <c r="Q389" s="17">
        <v>178</v>
      </c>
      <c r="R389" s="26">
        <v>42</v>
      </c>
      <c r="S389" s="13">
        <v>280</v>
      </c>
      <c r="T389" s="43">
        <v>64.777777777777771</v>
      </c>
      <c r="U389" s="43">
        <v>2</v>
      </c>
      <c r="V389" s="43">
        <v>7</v>
      </c>
      <c r="W389" s="46">
        <v>0.22222222222222221</v>
      </c>
      <c r="X389" s="16">
        <v>44246</v>
      </c>
      <c r="Y389" s="16">
        <v>44196</v>
      </c>
      <c r="Z389" s="16" t="s">
        <v>1649</v>
      </c>
      <c r="AA389" s="17">
        <v>7556</v>
      </c>
      <c r="AB389" s="17">
        <v>8200</v>
      </c>
      <c r="AC389" s="39">
        <v>-7.8536585365853659E-2</v>
      </c>
      <c r="AD389" s="19">
        <v>2.17</v>
      </c>
      <c r="AE389" s="19">
        <v>1.84</v>
      </c>
      <c r="AF389" s="18">
        <v>0.17934782608695643</v>
      </c>
      <c r="AG389" s="17">
        <v>8485</v>
      </c>
      <c r="AH389" s="17">
        <v>18454.5</v>
      </c>
      <c r="AI389" s="19">
        <v>73.09</v>
      </c>
      <c r="AJ389" s="19">
        <v>77.13</v>
      </c>
      <c r="AK389" s="18">
        <v>-5.2379100220407003E-2</v>
      </c>
      <c r="AL389" s="19">
        <v>35.07</v>
      </c>
      <c r="AM389" s="19">
        <v>84.32</v>
      </c>
      <c r="AN389" s="22">
        <v>6.4999999999999997E-3</v>
      </c>
      <c r="AO389" s="19">
        <v>34.270000000000003</v>
      </c>
    </row>
    <row r="390" spans="1:42" x14ac:dyDescent="0.35">
      <c r="A390" s="11">
        <v>389</v>
      </c>
      <c r="B390" s="12" t="s">
        <v>856</v>
      </c>
      <c r="C390" s="11" t="s">
        <v>733</v>
      </c>
      <c r="D390" s="11" t="s">
        <v>857</v>
      </c>
      <c r="E390" s="11" t="s">
        <v>66</v>
      </c>
      <c r="F390" s="11" t="s">
        <v>858</v>
      </c>
      <c r="G390" s="13">
        <v>8175.4</v>
      </c>
      <c r="H390" s="13">
        <v>8138.4</v>
      </c>
      <c r="I390" s="14">
        <v>43914</v>
      </c>
      <c r="J390" s="15">
        <v>4.3</v>
      </c>
      <c r="K390" s="34" t="s">
        <v>124</v>
      </c>
      <c r="L390" s="15">
        <v>2.8</v>
      </c>
      <c r="M390" s="15">
        <v>0.03</v>
      </c>
      <c r="N390" s="15" t="s">
        <v>1644</v>
      </c>
      <c r="P390" s="19">
        <v>6.4</v>
      </c>
      <c r="Q390" s="17">
        <v>142</v>
      </c>
      <c r="R390" s="26">
        <v>45</v>
      </c>
      <c r="S390" s="13">
        <v>465</v>
      </c>
      <c r="T390" s="43">
        <v>60.928571428571431</v>
      </c>
      <c r="U390" s="43">
        <v>4</v>
      </c>
      <c r="V390" s="43">
        <v>10</v>
      </c>
      <c r="W390" s="46">
        <v>0.2857142857142857</v>
      </c>
      <c r="X390" s="16">
        <v>44246</v>
      </c>
      <c r="Y390" s="16">
        <v>44196</v>
      </c>
      <c r="Z390" s="16" t="s">
        <v>1649</v>
      </c>
      <c r="AA390" s="17">
        <v>10116.48</v>
      </c>
      <c r="AB390" s="17">
        <v>8175</v>
      </c>
      <c r="AC390" s="39">
        <v>0.23748990825688068</v>
      </c>
      <c r="AD390" s="19">
        <v>4.07</v>
      </c>
      <c r="AE390" s="19">
        <v>3.39</v>
      </c>
      <c r="AF390" s="18">
        <v>0.20058997050147498</v>
      </c>
      <c r="AG390" s="17">
        <v>8</v>
      </c>
      <c r="AH390" s="17">
        <v>4928</v>
      </c>
      <c r="AI390" s="19">
        <v>95.11</v>
      </c>
      <c r="AJ390" s="19">
        <v>77.03</v>
      </c>
      <c r="AK390" s="18">
        <v>0.23471374789043228</v>
      </c>
      <c r="AL390" s="19">
        <v>52.55</v>
      </c>
      <c r="AM390" s="19">
        <v>98.8</v>
      </c>
      <c r="AN390" s="22">
        <v>1.0800000000000001E-2</v>
      </c>
      <c r="AO390" s="19">
        <v>24.2</v>
      </c>
    </row>
    <row r="391" spans="1:42" x14ac:dyDescent="0.35">
      <c r="A391" s="11">
        <v>390</v>
      </c>
      <c r="B391" s="12" t="s">
        <v>943</v>
      </c>
      <c r="C391" s="11" t="s">
        <v>944</v>
      </c>
      <c r="D391" s="11" t="s">
        <v>945</v>
      </c>
      <c r="E391" s="11" t="s">
        <v>66</v>
      </c>
      <c r="F391" s="11" t="s">
        <v>946</v>
      </c>
      <c r="G391" s="13">
        <v>8170.2</v>
      </c>
      <c r="H391" s="13">
        <v>3045.4</v>
      </c>
      <c r="I391" s="14">
        <v>43902</v>
      </c>
      <c r="J391" s="15">
        <v>1.4</v>
      </c>
      <c r="K391" s="34" t="s">
        <v>123</v>
      </c>
      <c r="L391" s="15">
        <v>5</v>
      </c>
      <c r="M391" s="15">
        <v>1</v>
      </c>
      <c r="N391" s="15" t="s">
        <v>1644</v>
      </c>
      <c r="P391" s="19">
        <v>4.3</v>
      </c>
      <c r="Q391" s="17">
        <v>56</v>
      </c>
      <c r="R391" s="26">
        <v>77</v>
      </c>
      <c r="S391" s="13">
        <v>185</v>
      </c>
      <c r="T391" s="43">
        <v>59.111111111111114</v>
      </c>
      <c r="U391" s="43">
        <v>2</v>
      </c>
      <c r="V391" s="43">
        <v>7</v>
      </c>
      <c r="W391" s="46">
        <v>0.22222222222222221</v>
      </c>
      <c r="X391" s="16">
        <v>44252</v>
      </c>
      <c r="Y391" s="16">
        <v>44196</v>
      </c>
      <c r="Z391" s="16" t="s">
        <v>1649</v>
      </c>
      <c r="AA391" s="17">
        <v>8208</v>
      </c>
      <c r="AB391" s="17">
        <v>8170</v>
      </c>
      <c r="AC391" s="39">
        <v>4.6511627906976744E-3</v>
      </c>
      <c r="AD391" s="19">
        <v>0.23</v>
      </c>
      <c r="AE391" s="19">
        <v>0.55000000000000004</v>
      </c>
      <c r="AF391" s="18">
        <v>-0.5818181818181819</v>
      </c>
      <c r="AG391" s="17">
        <v>135</v>
      </c>
      <c r="AH391" s="17">
        <v>4272</v>
      </c>
      <c r="AI391" s="19">
        <v>24.51</v>
      </c>
      <c r="AJ391" s="19">
        <v>24.31</v>
      </c>
      <c r="AK391" s="18">
        <v>8.2270670505965801E-3</v>
      </c>
      <c r="AL391" s="19">
        <v>10</v>
      </c>
      <c r="AM391" s="19">
        <v>29.73</v>
      </c>
      <c r="AN391" s="22">
        <v>2.5100000000000001E-2</v>
      </c>
      <c r="AO391" s="19">
        <v>127.48</v>
      </c>
    </row>
    <row r="392" spans="1:42" x14ac:dyDescent="0.35">
      <c r="A392" s="11">
        <v>391</v>
      </c>
      <c r="B392" s="12" t="s">
        <v>1031</v>
      </c>
      <c r="C392" s="11" t="s">
        <v>8</v>
      </c>
      <c r="D392" s="11" t="s">
        <v>1032</v>
      </c>
      <c r="E392" s="11" t="s">
        <v>66</v>
      </c>
      <c r="F392" s="11" t="s">
        <v>1033</v>
      </c>
      <c r="G392" s="13">
        <v>8118</v>
      </c>
      <c r="H392" s="13">
        <v>8635</v>
      </c>
      <c r="I392" s="14">
        <v>44260</v>
      </c>
      <c r="J392" s="15">
        <v>3.444</v>
      </c>
      <c r="K392" s="34" t="s">
        <v>122</v>
      </c>
      <c r="L392" s="15">
        <v>7</v>
      </c>
      <c r="M392" s="15">
        <v>2.15</v>
      </c>
      <c r="N392" s="15" t="s">
        <v>1644</v>
      </c>
      <c r="P392" s="19">
        <v>10.9</v>
      </c>
      <c r="Q392" s="17">
        <v>121.3</v>
      </c>
      <c r="R392" s="26">
        <v>88.185000000000002</v>
      </c>
      <c r="S392" s="13">
        <v>357.1</v>
      </c>
      <c r="W392" s="46" t="e">
        <v>#DIV/0!</v>
      </c>
      <c r="X392" s="16">
        <v>44251</v>
      </c>
      <c r="Y392" s="16">
        <v>44196</v>
      </c>
      <c r="Z392" s="16" t="s">
        <v>1649</v>
      </c>
      <c r="AA392" s="17">
        <v>7504</v>
      </c>
      <c r="AB392" s="17">
        <v>8118</v>
      </c>
      <c r="AC392" s="39">
        <v>-7.5634392707563433E-2</v>
      </c>
      <c r="AD392" s="19">
        <v>2.56</v>
      </c>
      <c r="AE392" s="19">
        <v>3.25</v>
      </c>
      <c r="AF392" s="18">
        <v>-0.21230769230769228</v>
      </c>
      <c r="AG392" s="17">
        <v>1083</v>
      </c>
      <c r="AH392" s="17">
        <v>13835</v>
      </c>
      <c r="AI392" s="19">
        <v>81.34</v>
      </c>
      <c r="AJ392" s="19">
        <v>68.63</v>
      </c>
      <c r="AK392" s="18">
        <v>0.18519597843508684</v>
      </c>
      <c r="AL392" s="19">
        <v>28.99</v>
      </c>
      <c r="AM392" s="19">
        <v>95.36</v>
      </c>
      <c r="AN392" s="22">
        <v>1.21E-2</v>
      </c>
      <c r="AO392" s="19">
        <v>36.36</v>
      </c>
    </row>
    <row r="393" spans="1:42" ht="17.25" customHeight="1" x14ac:dyDescent="0.35">
      <c r="A393" s="11">
        <v>392</v>
      </c>
      <c r="B393" s="12" t="s">
        <v>1115</v>
      </c>
      <c r="C393" s="11" t="s">
        <v>749</v>
      </c>
      <c r="D393" s="11" t="s">
        <v>1116</v>
      </c>
      <c r="E393" s="11" t="s">
        <v>66</v>
      </c>
      <c r="F393" s="11" t="s">
        <v>1117</v>
      </c>
      <c r="G393" s="13">
        <v>8116</v>
      </c>
      <c r="H393" s="13">
        <v>7585</v>
      </c>
      <c r="I393" s="14">
        <v>43987</v>
      </c>
      <c r="J393" s="15">
        <v>1.9615910000000001</v>
      </c>
      <c r="K393" s="34" t="s">
        <v>124</v>
      </c>
      <c r="L393" s="15">
        <v>8</v>
      </c>
      <c r="M393" s="15">
        <v>2.6880000000000002</v>
      </c>
      <c r="N393" s="15" t="s">
        <v>1644</v>
      </c>
      <c r="P393" s="19">
        <v>9</v>
      </c>
      <c r="S393" s="13">
        <v>279</v>
      </c>
      <c r="T393" s="43">
        <v>64</v>
      </c>
      <c r="U393" s="43">
        <v>4</v>
      </c>
      <c r="V393" s="43">
        <v>10</v>
      </c>
      <c r="W393" s="46">
        <v>0.2857142857142857</v>
      </c>
      <c r="X393" s="16">
        <v>43942</v>
      </c>
      <c r="Y393" s="16">
        <v>43890</v>
      </c>
      <c r="AA393" s="17">
        <v>8343.5</v>
      </c>
      <c r="AB393" s="17">
        <v>8116</v>
      </c>
      <c r="AC393" s="39">
        <v>2.8031049778215869E-2</v>
      </c>
      <c r="AD393" s="19">
        <v>-7.0000000000000007E-2</v>
      </c>
      <c r="AE393" s="19">
        <v>17.57</v>
      </c>
      <c r="AF393" s="18">
        <v>-1.0039840637450199</v>
      </c>
      <c r="AG393" s="17">
        <v>7757.1</v>
      </c>
      <c r="AH393" s="17">
        <v>27323.200000000001</v>
      </c>
      <c r="AI393" s="19">
        <v>218.33</v>
      </c>
      <c r="AJ393" s="19">
        <v>185.95</v>
      </c>
      <c r="AK393" s="18">
        <v>0.17413283140629215</v>
      </c>
      <c r="AL393" s="19">
        <v>104.28</v>
      </c>
      <c r="AM393" s="19">
        <v>242.62</v>
      </c>
      <c r="AN393" s="22">
        <v>1.38E-2</v>
      </c>
      <c r="AO393" s="19">
        <v>21.29</v>
      </c>
    </row>
    <row r="394" spans="1:42" ht="17" customHeight="1" x14ac:dyDescent="0.35">
      <c r="A394" s="11">
        <v>393</v>
      </c>
      <c r="B394" s="12" t="s">
        <v>1620</v>
      </c>
      <c r="C394" s="11" t="s">
        <v>207</v>
      </c>
      <c r="D394" s="11" t="s">
        <v>1621</v>
      </c>
      <c r="E394" s="11" t="s">
        <v>66</v>
      </c>
      <c r="F394" s="11" t="s">
        <v>1622</v>
      </c>
      <c r="G394" s="13">
        <v>8107</v>
      </c>
      <c r="H394" s="13">
        <v>8611</v>
      </c>
      <c r="I394" s="14">
        <v>43551</v>
      </c>
      <c r="J394" s="15">
        <v>0.68</v>
      </c>
      <c r="K394" s="15" t="s">
        <v>124</v>
      </c>
      <c r="L394" s="15">
        <v>6.51</v>
      </c>
      <c r="M394" s="15">
        <v>0.2</v>
      </c>
      <c r="N394" s="15" t="s">
        <v>1644</v>
      </c>
      <c r="P394" s="19">
        <v>2.94</v>
      </c>
      <c r="Q394" s="17">
        <v>60</v>
      </c>
      <c r="R394" s="26">
        <v>77.010000000000005</v>
      </c>
      <c r="S394" s="13">
        <v>390</v>
      </c>
      <c r="T394" s="43">
        <v>65</v>
      </c>
      <c r="U394" s="43">
        <v>3</v>
      </c>
      <c r="V394" s="43">
        <v>4</v>
      </c>
      <c r="W394" s="46">
        <v>0.42857142857142855</v>
      </c>
      <c r="X394" s="16">
        <v>44258</v>
      </c>
      <c r="Y394" s="16">
        <v>44196</v>
      </c>
      <c r="Z394" s="16" t="s">
        <v>1649</v>
      </c>
      <c r="AA394" s="17">
        <v>7155</v>
      </c>
      <c r="AB394" s="17">
        <v>8107</v>
      </c>
      <c r="AC394" s="39">
        <v>-0.11742938201554212</v>
      </c>
      <c r="AD394" s="19">
        <v>-3.85</v>
      </c>
      <c r="AE394" s="19">
        <v>-56.8</v>
      </c>
      <c r="AF394" s="18">
        <v>-0.93221830985915488</v>
      </c>
      <c r="AH394" s="17">
        <v>16795</v>
      </c>
      <c r="AP394" s="1" t="s">
        <v>1623</v>
      </c>
    </row>
    <row r="395" spans="1:42" ht="17" customHeight="1" x14ac:dyDescent="0.35">
      <c r="A395" s="11">
        <v>394</v>
      </c>
      <c r="B395" s="12" t="s">
        <v>1202</v>
      </c>
      <c r="C395" s="11" t="s">
        <v>261</v>
      </c>
      <c r="D395" s="11" t="s">
        <v>1203</v>
      </c>
      <c r="E395" s="11" t="s">
        <v>66</v>
      </c>
      <c r="F395" s="11" t="s">
        <v>1204</v>
      </c>
      <c r="G395" s="13">
        <v>8094</v>
      </c>
      <c r="H395" s="13">
        <v>7658</v>
      </c>
      <c r="I395" s="14">
        <v>43924</v>
      </c>
      <c r="J395" s="15">
        <v>2.11</v>
      </c>
      <c r="K395" s="34" t="s">
        <v>121</v>
      </c>
      <c r="L395" s="15">
        <v>2.2999999999999998</v>
      </c>
      <c r="M395" s="15">
        <v>0.17</v>
      </c>
      <c r="N395" s="15" t="s">
        <v>1644</v>
      </c>
      <c r="P395" s="19">
        <v>3.9</v>
      </c>
      <c r="Q395" s="17">
        <v>66.3</v>
      </c>
      <c r="R395" s="26">
        <v>60</v>
      </c>
      <c r="S395" s="13">
        <v>255</v>
      </c>
      <c r="T395" s="43">
        <v>60.111111111111114</v>
      </c>
      <c r="U395" s="43">
        <v>3</v>
      </c>
      <c r="V395" s="43">
        <v>6</v>
      </c>
      <c r="W395" s="46">
        <v>0.33333333333333331</v>
      </c>
      <c r="X395" s="16">
        <v>44257</v>
      </c>
      <c r="Y395" s="20">
        <v>44196</v>
      </c>
      <c r="Z395" s="16" t="s">
        <v>1649</v>
      </c>
      <c r="AA395" s="17">
        <v>2957</v>
      </c>
      <c r="AB395" s="17">
        <v>8094</v>
      </c>
      <c r="AC395" s="39">
        <v>-0.63466765505312572</v>
      </c>
      <c r="AD395" s="19">
        <v>-4.88</v>
      </c>
      <c r="AE395" s="19">
        <v>1.91</v>
      </c>
      <c r="AF395" s="18">
        <v>-3.5549738219895288</v>
      </c>
      <c r="AG395" s="17">
        <v>0</v>
      </c>
      <c r="AH395" s="17">
        <v>13406</v>
      </c>
      <c r="AI395" s="19">
        <v>14.54</v>
      </c>
      <c r="AJ395" s="19">
        <v>18.72</v>
      </c>
      <c r="AK395" s="18">
        <v>-0.2232905982905983</v>
      </c>
      <c r="AL395" s="19">
        <v>6.61</v>
      </c>
      <c r="AM395" s="19">
        <v>20.52</v>
      </c>
      <c r="AP395" s="37" t="s">
        <v>1205</v>
      </c>
    </row>
    <row r="396" spans="1:42" ht="17" customHeight="1" x14ac:dyDescent="0.35">
      <c r="A396" s="11">
        <v>395</v>
      </c>
      <c r="B396" s="12" t="s">
        <v>1286</v>
      </c>
      <c r="C396" s="11" t="s">
        <v>6</v>
      </c>
      <c r="D396" s="11" t="s">
        <v>1287</v>
      </c>
      <c r="E396" s="11" t="s">
        <v>66</v>
      </c>
      <c r="F396" s="11" t="s">
        <v>1288</v>
      </c>
      <c r="G396" s="13">
        <v>8066</v>
      </c>
      <c r="H396" s="13">
        <v>7354</v>
      </c>
      <c r="I396" s="14">
        <v>44260</v>
      </c>
      <c r="J396" s="15">
        <v>5.41</v>
      </c>
      <c r="K396" s="34" t="s">
        <v>123</v>
      </c>
      <c r="L396" s="15">
        <v>6</v>
      </c>
      <c r="M396" s="15">
        <v>0.36</v>
      </c>
      <c r="N396" s="15" t="s">
        <v>1644</v>
      </c>
      <c r="P396" s="19">
        <v>14.3</v>
      </c>
      <c r="Q396" s="17">
        <v>206</v>
      </c>
      <c r="R396" s="26">
        <v>70</v>
      </c>
      <c r="S396" s="13">
        <v>308</v>
      </c>
      <c r="T396" s="43">
        <v>60.1</v>
      </c>
      <c r="U396" s="43">
        <v>3</v>
      </c>
      <c r="V396" s="43">
        <v>6</v>
      </c>
      <c r="W396" s="46">
        <v>0.33333333333333331</v>
      </c>
      <c r="X396" s="16">
        <v>44250</v>
      </c>
      <c r="Y396" s="16">
        <v>44196</v>
      </c>
      <c r="Z396" s="16" t="s">
        <v>1649</v>
      </c>
      <c r="AA396" s="17">
        <v>8066</v>
      </c>
      <c r="AB396" s="17">
        <v>7354</v>
      </c>
      <c r="AC396" s="39">
        <v>9.681805819961925E-2</v>
      </c>
      <c r="AD396" s="19">
        <v>2.2200000000000002</v>
      </c>
      <c r="AE396" s="19">
        <v>3.81</v>
      </c>
      <c r="AF396" s="18">
        <v>-0.41732283464566927</v>
      </c>
      <c r="AG396" s="17">
        <v>7050</v>
      </c>
      <c r="AH396" s="17">
        <v>183349</v>
      </c>
      <c r="AI396" s="19">
        <v>35.03</v>
      </c>
      <c r="AJ396" s="19">
        <v>37.94</v>
      </c>
      <c r="AK396" s="18">
        <v>-7.6700052714812783E-2</v>
      </c>
      <c r="AL396" s="19">
        <v>14.12</v>
      </c>
      <c r="AM396" s="19">
        <v>46.97</v>
      </c>
      <c r="AN396" s="22">
        <v>3.4000000000000002E-2</v>
      </c>
      <c r="AO396" s="19">
        <v>20.66</v>
      </c>
    </row>
    <row r="397" spans="1:42" ht="17" customHeight="1" x14ac:dyDescent="0.35">
      <c r="A397" s="11">
        <v>396</v>
      </c>
      <c r="B397" s="12" t="s">
        <v>1367</v>
      </c>
      <c r="C397" s="11" t="s">
        <v>40</v>
      </c>
      <c r="D397" s="11" t="s">
        <v>1368</v>
      </c>
      <c r="E397" s="11" t="s">
        <v>66</v>
      </c>
      <c r="F397" s="11" t="s">
        <v>1369</v>
      </c>
      <c r="G397" s="13">
        <v>8023</v>
      </c>
      <c r="H397" s="13">
        <v>7475.8</v>
      </c>
      <c r="I397" s="14">
        <v>44204</v>
      </c>
      <c r="J397" s="15">
        <v>2.5</v>
      </c>
      <c r="K397" s="34" t="s">
        <v>124</v>
      </c>
      <c r="L397" s="15">
        <v>7.5</v>
      </c>
      <c r="M397" s="15">
        <v>0.4</v>
      </c>
      <c r="N397" s="15" t="s">
        <v>1644</v>
      </c>
      <c r="P397" s="19">
        <v>12.5</v>
      </c>
      <c r="Q397" s="17">
        <v>131</v>
      </c>
      <c r="R397" s="26">
        <v>94.744</v>
      </c>
      <c r="S397" s="13">
        <v>312.45299999999997</v>
      </c>
      <c r="T397" s="17">
        <v>73</v>
      </c>
      <c r="U397" s="17">
        <v>1</v>
      </c>
      <c r="V397" s="17">
        <v>7</v>
      </c>
      <c r="W397" s="46">
        <v>0.125</v>
      </c>
      <c r="X397" s="16">
        <v>44159</v>
      </c>
      <c r="Y397" s="16">
        <v>44104</v>
      </c>
      <c r="AA397" s="17">
        <v>7990</v>
      </c>
      <c r="AB397" s="17">
        <v>7740</v>
      </c>
      <c r="AC397" s="39">
        <v>3.2299741602067181E-2</v>
      </c>
      <c r="AD397" s="19">
        <v>5.83</v>
      </c>
      <c r="AE397" s="19">
        <v>7.17</v>
      </c>
      <c r="AF397" s="18">
        <v>-0.18688981868898186</v>
      </c>
      <c r="AG397" s="17">
        <v>600</v>
      </c>
      <c r="AH397" s="17">
        <v>47482</v>
      </c>
      <c r="AI397" s="19">
        <v>95.28</v>
      </c>
      <c r="AJ397" s="19">
        <v>87.89</v>
      </c>
      <c r="AK397" s="18">
        <v>8.4082375696893849E-2</v>
      </c>
      <c r="AL397" s="19">
        <v>54.21</v>
      </c>
      <c r="AM397" s="19">
        <v>124.02</v>
      </c>
      <c r="AN397" s="22">
        <v>1.3299999999999999E-2</v>
      </c>
      <c r="AO397" s="19">
        <v>19.079999999999998</v>
      </c>
    </row>
    <row r="398" spans="1:42" ht="17" customHeight="1" x14ac:dyDescent="0.35">
      <c r="A398" s="11">
        <v>397</v>
      </c>
      <c r="B398" s="12" t="s">
        <v>53</v>
      </c>
      <c r="C398" s="11" t="s">
        <v>23</v>
      </c>
      <c r="D398" s="11" t="s">
        <v>54</v>
      </c>
      <c r="E398" s="11" t="s">
        <v>66</v>
      </c>
      <c r="F398" s="11" t="s">
        <v>22</v>
      </c>
      <c r="G398" s="13">
        <v>8005</v>
      </c>
      <c r="H398" s="13">
        <v>7939</v>
      </c>
      <c r="I398" s="14">
        <v>43930</v>
      </c>
      <c r="J398" s="15">
        <v>2.5259999999999998</v>
      </c>
      <c r="K398" s="34" t="s">
        <v>124</v>
      </c>
      <c r="L398" s="15">
        <v>5.62</v>
      </c>
      <c r="M398" s="15">
        <v>0.27300000000000002</v>
      </c>
      <c r="N398" s="15" t="s">
        <v>1644</v>
      </c>
      <c r="P398" s="19">
        <v>9.2289999999999992</v>
      </c>
      <c r="Q398" s="17">
        <v>1013</v>
      </c>
      <c r="R398" s="26">
        <v>9.1120000000000001</v>
      </c>
      <c r="S398" s="13">
        <v>398.10700000000003</v>
      </c>
      <c r="T398" s="43">
        <v>64.5625</v>
      </c>
      <c r="U398" s="43">
        <v>7</v>
      </c>
      <c r="V398" s="43">
        <v>9</v>
      </c>
      <c r="W398" s="46">
        <v>0.4375</v>
      </c>
      <c r="X398" s="16">
        <v>43917</v>
      </c>
      <c r="Y398" s="16">
        <v>43862</v>
      </c>
      <c r="AA398" s="17">
        <v>8005</v>
      </c>
      <c r="AB398" s="17">
        <v>7939</v>
      </c>
      <c r="AC398" s="39">
        <v>8.3133895956669611E-3</v>
      </c>
      <c r="AD398" s="19">
        <v>4.5</v>
      </c>
      <c r="AE398" s="19">
        <v>4.66</v>
      </c>
      <c r="AF398" s="18">
        <v>-3.4334763948497882E-2</v>
      </c>
      <c r="AG398" s="17">
        <v>156</v>
      </c>
      <c r="AH398" s="17">
        <v>6589</v>
      </c>
      <c r="AI398" s="19">
        <v>40.31</v>
      </c>
      <c r="AJ398" s="19">
        <v>37.65</v>
      </c>
      <c r="AK398" s="18">
        <v>7.0650730411686694E-2</v>
      </c>
      <c r="AL398" s="19">
        <v>17.46</v>
      </c>
      <c r="AM398" s="19">
        <v>57.03</v>
      </c>
      <c r="AN398" s="22">
        <v>1.54E-2</v>
      </c>
      <c r="AO398" s="19">
        <v>18.510000000000002</v>
      </c>
    </row>
    <row r="399" spans="1:42" ht="17" customHeight="1" x14ac:dyDescent="0.35">
      <c r="A399" s="11">
        <v>398</v>
      </c>
      <c r="B399" s="12" t="s">
        <v>1449</v>
      </c>
      <c r="C399" s="11" t="s">
        <v>188</v>
      </c>
      <c r="D399" s="11" t="s">
        <v>1450</v>
      </c>
      <c r="E399" s="11" t="s">
        <v>66</v>
      </c>
      <c r="F399" s="11" t="s">
        <v>1451</v>
      </c>
      <c r="G399" s="13">
        <v>7986.3</v>
      </c>
      <c r="H399" s="13">
        <v>7791.1</v>
      </c>
      <c r="I399" s="14">
        <v>43923</v>
      </c>
      <c r="J399" s="15">
        <v>3.79</v>
      </c>
      <c r="K399" s="34" t="s">
        <v>121</v>
      </c>
      <c r="L399" s="15">
        <v>4.8</v>
      </c>
      <c r="M399" s="15">
        <v>0.4</v>
      </c>
      <c r="N399" s="15" t="s">
        <v>1645</v>
      </c>
      <c r="O399" s="15" t="s">
        <v>1644</v>
      </c>
      <c r="P399" s="19">
        <v>16.79</v>
      </c>
      <c r="Q399" s="17">
        <v>441</v>
      </c>
      <c r="R399" s="26">
        <v>38.1</v>
      </c>
      <c r="S399" s="13">
        <v>383.51</v>
      </c>
      <c r="W399" s="46" t="e">
        <v>#DIV/0!</v>
      </c>
      <c r="X399" s="16">
        <v>44244</v>
      </c>
      <c r="Y399" s="16">
        <v>44196</v>
      </c>
      <c r="Z399" s="16" t="s">
        <v>1649</v>
      </c>
      <c r="AA399" s="17">
        <v>8150</v>
      </c>
      <c r="AB399" s="17">
        <v>7986</v>
      </c>
      <c r="AC399" s="39">
        <v>2.053593789130979E-2</v>
      </c>
      <c r="AD399" s="19">
        <v>6.11</v>
      </c>
      <c r="AE399" s="19">
        <v>5.46</v>
      </c>
      <c r="AF399" s="18">
        <v>0.11904761904761911</v>
      </c>
      <c r="AG399" s="17">
        <v>1988.22</v>
      </c>
      <c r="AH399" s="17">
        <v>9131.85</v>
      </c>
      <c r="AI399" s="19">
        <v>151.52000000000001</v>
      </c>
      <c r="AJ399" s="19">
        <v>143.08000000000001</v>
      </c>
      <c r="AK399" s="18">
        <v>5.8987978753145071E-2</v>
      </c>
      <c r="AL399" s="19">
        <v>109.88</v>
      </c>
      <c r="AM399" s="19">
        <v>155.49</v>
      </c>
      <c r="AN399" s="22">
        <v>2.1399999999999999E-2</v>
      </c>
      <c r="AO399" s="19">
        <v>24.84</v>
      </c>
    </row>
    <row r="400" spans="1:42" ht="17" customHeight="1" x14ac:dyDescent="0.35">
      <c r="A400" s="11">
        <v>399</v>
      </c>
      <c r="B400" s="12" t="s">
        <v>221</v>
      </c>
      <c r="C400" s="11" t="s">
        <v>222</v>
      </c>
      <c r="D400" s="11" t="s">
        <v>223</v>
      </c>
      <c r="E400" s="11" t="s">
        <v>66</v>
      </c>
      <c r="F400" s="11" t="s">
        <v>224</v>
      </c>
      <c r="G400" s="13">
        <v>7982.2</v>
      </c>
      <c r="H400" s="13">
        <v>7932.9</v>
      </c>
      <c r="I400" s="14">
        <v>43915</v>
      </c>
      <c r="J400" s="15">
        <v>6.08</v>
      </c>
      <c r="K400" s="34" t="s">
        <v>122</v>
      </c>
      <c r="L400" s="15">
        <v>9.5</v>
      </c>
      <c r="M400" s="15">
        <v>2.8</v>
      </c>
      <c r="N400" s="15" t="s">
        <v>1644</v>
      </c>
      <c r="P400" s="19">
        <v>11.2</v>
      </c>
      <c r="Q400" s="17">
        <v>160</v>
      </c>
      <c r="R400" s="26">
        <v>69.683000000000007</v>
      </c>
      <c r="S400" s="13">
        <v>459.60399999999998</v>
      </c>
      <c r="T400" s="43">
        <v>63.81818181818182</v>
      </c>
      <c r="U400" s="43">
        <v>3</v>
      </c>
      <c r="V400" s="43">
        <v>8</v>
      </c>
      <c r="W400" s="46">
        <v>0.27272727272727271</v>
      </c>
      <c r="X400" s="16">
        <v>44249</v>
      </c>
      <c r="Y400" s="16">
        <v>44196</v>
      </c>
      <c r="Z400" s="16" t="s">
        <v>1649</v>
      </c>
      <c r="AA400" s="17">
        <v>7024</v>
      </c>
      <c r="AB400" s="17">
        <v>7982</v>
      </c>
      <c r="AC400" s="39">
        <v>-0.12002004510147833</v>
      </c>
      <c r="AD400" s="19">
        <v>-0.67</v>
      </c>
      <c r="AE400" s="19">
        <v>5.47</v>
      </c>
      <c r="AF400" s="18">
        <v>-1.1224862888482632</v>
      </c>
      <c r="AG400" s="17">
        <v>9261</v>
      </c>
      <c r="AH400" s="17">
        <v>12218</v>
      </c>
      <c r="AI400" s="19">
        <v>152.22</v>
      </c>
      <c r="AJ400" s="19">
        <v>148.5</v>
      </c>
      <c r="AK400" s="18">
        <v>2.5050505050505042E-2</v>
      </c>
      <c r="AL400" s="19">
        <v>74.37</v>
      </c>
      <c r="AM400" s="19">
        <v>170.05</v>
      </c>
      <c r="AN400" s="22">
        <v>6.1000000000000004E-3</v>
      </c>
    </row>
    <row r="401" spans="1:42" ht="17" customHeight="1" x14ac:dyDescent="0.35">
      <c r="A401" s="11">
        <v>400</v>
      </c>
      <c r="B401" s="12" t="s">
        <v>318</v>
      </c>
      <c r="C401" s="11" t="s">
        <v>265</v>
      </c>
      <c r="D401" s="11" t="s">
        <v>319</v>
      </c>
      <c r="E401" s="11" t="s">
        <v>66</v>
      </c>
      <c r="F401" s="11" t="s">
        <v>320</v>
      </c>
      <c r="G401" s="13">
        <v>7924.2</v>
      </c>
      <c r="H401" s="13">
        <v>5407.5</v>
      </c>
      <c r="I401" s="14">
        <v>43908</v>
      </c>
      <c r="J401" s="15">
        <v>3.23</v>
      </c>
      <c r="K401" s="34" t="s">
        <v>123</v>
      </c>
      <c r="L401" s="15">
        <v>3.7</v>
      </c>
      <c r="M401" s="15">
        <v>1.04</v>
      </c>
      <c r="N401" s="15" t="s">
        <v>1644</v>
      </c>
      <c r="P401" s="19">
        <v>5.5</v>
      </c>
      <c r="Q401" s="17">
        <v>57.5</v>
      </c>
      <c r="R401" s="26">
        <v>96.11</v>
      </c>
      <c r="S401" s="13">
        <v>266.3</v>
      </c>
      <c r="T401" s="43"/>
      <c r="U401" s="43"/>
      <c r="V401" s="43"/>
      <c r="W401" s="46" t="e">
        <v>#DIV/0!</v>
      </c>
      <c r="X401" s="16">
        <v>44252</v>
      </c>
      <c r="Y401" s="16">
        <v>44196</v>
      </c>
      <c r="Z401" s="16" t="s">
        <v>1649</v>
      </c>
      <c r="AA401" s="17">
        <v>7536</v>
      </c>
      <c r="AB401" s="17">
        <v>7924</v>
      </c>
      <c r="AC401" s="39">
        <v>-4.8965169106511865E-2</v>
      </c>
      <c r="AD401" s="19">
        <v>7.49</v>
      </c>
      <c r="AE401" s="19">
        <v>12.1</v>
      </c>
      <c r="AF401" s="18">
        <v>-0.38099173553719007</v>
      </c>
      <c r="AG401" s="17">
        <v>0</v>
      </c>
      <c r="AH401" s="17">
        <v>27542</v>
      </c>
      <c r="AI401" s="19">
        <v>87.37</v>
      </c>
      <c r="AJ401" s="19">
        <v>101.76</v>
      </c>
      <c r="AK401" s="18">
        <v>-0.14141116352201258</v>
      </c>
      <c r="AL401" s="19">
        <v>46.07</v>
      </c>
      <c r="AM401" s="19">
        <v>108.39</v>
      </c>
      <c r="AN401" s="22">
        <v>2.4199999999999999E-2</v>
      </c>
      <c r="AO401" s="19">
        <v>14.29</v>
      </c>
      <c r="AP401" s="41"/>
    </row>
    <row r="402" spans="1:42" ht="17" customHeight="1" x14ac:dyDescent="0.35">
      <c r="A402" s="11">
        <v>401</v>
      </c>
      <c r="B402" s="12" t="s">
        <v>414</v>
      </c>
      <c r="C402" s="11" t="s">
        <v>19</v>
      </c>
      <c r="D402" s="11" t="s">
        <v>415</v>
      </c>
      <c r="E402" s="11" t="s">
        <v>68</v>
      </c>
      <c r="G402" s="13">
        <v>7920.5</v>
      </c>
      <c r="H402" s="13">
        <v>7205</v>
      </c>
      <c r="N402" s="15" t="s">
        <v>1644</v>
      </c>
      <c r="T402" s="17">
        <v>68.099999999999994</v>
      </c>
      <c r="U402" s="17">
        <v>2</v>
      </c>
      <c r="V402" s="17">
        <v>7</v>
      </c>
      <c r="W402" s="46">
        <v>0.22222222222222221</v>
      </c>
      <c r="AF402" s="18"/>
      <c r="AP402" s="37" t="s">
        <v>194</v>
      </c>
    </row>
    <row r="403" spans="1:42" ht="17" customHeight="1" x14ac:dyDescent="0.35">
      <c r="A403" s="11">
        <v>402</v>
      </c>
      <c r="B403" s="12" t="s">
        <v>499</v>
      </c>
      <c r="C403" s="11" t="s">
        <v>265</v>
      </c>
      <c r="D403" s="11" t="s">
        <v>500</v>
      </c>
      <c r="E403" s="11" t="s">
        <v>66</v>
      </c>
      <c r="F403" s="11" t="s">
        <v>501</v>
      </c>
      <c r="G403" s="13">
        <v>7902.2</v>
      </c>
      <c r="H403" s="13">
        <v>7691.7</v>
      </c>
      <c r="I403" s="14">
        <v>43948</v>
      </c>
      <c r="J403" s="15">
        <v>2</v>
      </c>
      <c r="K403" s="34" t="s">
        <v>124</v>
      </c>
      <c r="L403" s="15">
        <v>9.4990000000000006</v>
      </c>
      <c r="M403" s="15">
        <v>0.71</v>
      </c>
      <c r="N403" s="15" t="s">
        <v>1644</v>
      </c>
      <c r="P403" s="19">
        <v>11.02</v>
      </c>
      <c r="Q403" s="17">
        <v>105</v>
      </c>
      <c r="R403" s="26">
        <v>105.10599999999999</v>
      </c>
      <c r="S403" s="13">
        <v>340.541</v>
      </c>
      <c r="T403" s="43">
        <v>59</v>
      </c>
      <c r="U403" s="43">
        <v>3</v>
      </c>
      <c r="V403" s="43">
        <v>6</v>
      </c>
      <c r="W403" s="46">
        <v>0.33333333333333331</v>
      </c>
      <c r="X403" s="16">
        <v>44245</v>
      </c>
      <c r="Y403" s="16">
        <v>44196</v>
      </c>
      <c r="Z403" s="16" t="s">
        <v>1649</v>
      </c>
      <c r="AA403" s="17">
        <v>8098.9250000000002</v>
      </c>
      <c r="AB403" s="17">
        <v>7902.1959999999999</v>
      </c>
      <c r="AC403" s="39">
        <v>2.4895484748796444E-2</v>
      </c>
      <c r="AD403" s="19">
        <v>2.81</v>
      </c>
      <c r="AE403" s="19">
        <v>3.52</v>
      </c>
      <c r="AF403" s="18">
        <v>-0.20170454545454544</v>
      </c>
      <c r="AG403" s="17">
        <v>169.65199999999999</v>
      </c>
      <c r="AH403" s="17">
        <v>28606.913</v>
      </c>
      <c r="AI403" s="19">
        <v>66.42</v>
      </c>
      <c r="AJ403" s="19">
        <v>68.569999999999993</v>
      </c>
      <c r="AK403" s="18">
        <v>-3.1354819892080964E-2</v>
      </c>
      <c r="AL403" s="19">
        <v>43.05</v>
      </c>
      <c r="AM403" s="19">
        <v>75.73</v>
      </c>
      <c r="AN403" s="22">
        <v>6.4000000000000003E-3</v>
      </c>
      <c r="AO403" s="19">
        <v>26.58</v>
      </c>
    </row>
    <row r="404" spans="1:42" ht="17" customHeight="1" x14ac:dyDescent="0.35">
      <c r="A404" s="11">
        <v>403</v>
      </c>
      <c r="B404" s="12" t="s">
        <v>1538</v>
      </c>
      <c r="C404" s="11" t="s">
        <v>218</v>
      </c>
      <c r="D404" s="11" t="s">
        <v>1539</v>
      </c>
      <c r="E404" s="11" t="s">
        <v>66</v>
      </c>
      <c r="F404" s="11" t="s">
        <v>1540</v>
      </c>
      <c r="G404" s="13">
        <v>7887</v>
      </c>
      <c r="H404" s="13">
        <v>7343</v>
      </c>
      <c r="I404" s="14">
        <v>43917</v>
      </c>
      <c r="J404" s="15">
        <v>5.62</v>
      </c>
      <c r="K404" s="15" t="s">
        <v>122</v>
      </c>
      <c r="L404" s="15">
        <v>6.7</v>
      </c>
      <c r="M404" s="15">
        <v>2.2999999999999998</v>
      </c>
      <c r="N404" s="15" t="s">
        <v>1644</v>
      </c>
      <c r="P404" s="19">
        <v>23.6</v>
      </c>
      <c r="Q404" s="17">
        <v>252</v>
      </c>
      <c r="R404" s="26">
        <v>93.75</v>
      </c>
      <c r="S404" s="13">
        <v>321.733</v>
      </c>
      <c r="T404" s="17">
        <v>64.769230769230774</v>
      </c>
      <c r="U404" s="17">
        <v>3</v>
      </c>
      <c r="V404" s="17">
        <v>13</v>
      </c>
      <c r="W404" s="46">
        <v>0.1875</v>
      </c>
      <c r="X404" s="16">
        <v>44239</v>
      </c>
      <c r="Y404" s="16">
        <v>44196</v>
      </c>
      <c r="Z404" s="16" t="s">
        <v>1649</v>
      </c>
      <c r="AA404" s="17">
        <v>7427</v>
      </c>
      <c r="AB404" s="17">
        <v>7887</v>
      </c>
      <c r="AC404" s="39">
        <v>-5.8323824014200581E-2</v>
      </c>
      <c r="AD404" s="19">
        <v>174.1</v>
      </c>
      <c r="AE404" s="19">
        <v>175.6</v>
      </c>
      <c r="AF404" s="18">
        <v>-8.5421412300683373E-3</v>
      </c>
      <c r="AG404" s="17">
        <v>2219</v>
      </c>
      <c r="AH404" s="17">
        <v>10876</v>
      </c>
      <c r="AI404" s="19">
        <v>170.06</v>
      </c>
      <c r="AJ404" s="19">
        <v>158.41</v>
      </c>
      <c r="AK404" s="18">
        <v>7.354333691054861E-2</v>
      </c>
      <c r="AL404" s="19">
        <v>120.77</v>
      </c>
      <c r="AM404" s="19">
        <v>184.88</v>
      </c>
      <c r="AN404" s="22">
        <v>1.5800000000000002E-2</v>
      </c>
      <c r="AO404" s="19">
        <v>32.92</v>
      </c>
      <c r="AP404" s="1"/>
    </row>
    <row r="405" spans="1:42" ht="17" customHeight="1" x14ac:dyDescent="0.35">
      <c r="A405" s="11">
        <v>404</v>
      </c>
      <c r="B405" s="12" t="s">
        <v>590</v>
      </c>
      <c r="C405" s="11" t="s">
        <v>278</v>
      </c>
      <c r="D405" s="11" t="s">
        <v>591</v>
      </c>
      <c r="E405" s="11" t="s">
        <v>66</v>
      </c>
      <c r="F405" s="11" t="s">
        <v>592</v>
      </c>
      <c r="G405" s="13">
        <v>7864.8</v>
      </c>
      <c r="H405" s="13">
        <v>8328.9</v>
      </c>
      <c r="I405" s="14">
        <v>44140</v>
      </c>
      <c r="J405" s="15">
        <v>3.5</v>
      </c>
      <c r="K405" s="34" t="s">
        <v>123</v>
      </c>
      <c r="L405" s="15">
        <v>4.5</v>
      </c>
      <c r="M405" s="15">
        <v>0.71</v>
      </c>
      <c r="N405" s="15" t="s">
        <v>1644</v>
      </c>
      <c r="P405" s="19">
        <v>7.5</v>
      </c>
      <c r="Q405" s="17">
        <v>166</v>
      </c>
      <c r="R405" s="26">
        <v>45</v>
      </c>
      <c r="S405" s="13">
        <v>495</v>
      </c>
      <c r="T405" s="17">
        <v>61</v>
      </c>
      <c r="U405" s="17">
        <v>4</v>
      </c>
      <c r="V405" s="17">
        <v>5</v>
      </c>
      <c r="W405" s="46">
        <v>0.44444444444444442</v>
      </c>
      <c r="X405" s="16">
        <v>44102</v>
      </c>
      <c r="Y405" s="16">
        <v>44043</v>
      </c>
      <c r="AA405" s="17">
        <v>8168</v>
      </c>
      <c r="AB405" s="17">
        <v>7865</v>
      </c>
      <c r="AC405" s="39">
        <v>3.8525111252383983E-2</v>
      </c>
      <c r="AD405" s="19">
        <v>4.0199999999999996</v>
      </c>
      <c r="AE405" s="19">
        <v>2.4700000000000002</v>
      </c>
      <c r="AF405" s="18">
        <v>0.62753036437246934</v>
      </c>
      <c r="AG405" s="17">
        <v>1476</v>
      </c>
      <c r="AH405" s="17">
        <v>5771</v>
      </c>
      <c r="AI405" s="19">
        <v>92.99</v>
      </c>
      <c r="AJ405" s="19">
        <v>72.67</v>
      </c>
      <c r="AK405" s="18">
        <v>0.2796202009082151</v>
      </c>
      <c r="AL405" s="19">
        <v>32.299999999999997</v>
      </c>
      <c r="AM405" s="19">
        <v>133.99</v>
      </c>
      <c r="AN405" s="22">
        <v>1.2999999999999999E-2</v>
      </c>
      <c r="AO405" s="19">
        <v>25.25</v>
      </c>
    </row>
    <row r="406" spans="1:42" ht="17" customHeight="1" x14ac:dyDescent="0.35">
      <c r="A406" s="11">
        <v>405</v>
      </c>
      <c r="B406" s="12" t="s">
        <v>677</v>
      </c>
      <c r="C406" s="11" t="s">
        <v>9</v>
      </c>
      <c r="D406" s="11" t="s">
        <v>678</v>
      </c>
      <c r="E406" s="11" t="s">
        <v>66</v>
      </c>
      <c r="F406" s="11" t="s">
        <v>679</v>
      </c>
      <c r="G406" s="13">
        <v>7863.4</v>
      </c>
      <c r="H406" s="13">
        <v>6710.8</v>
      </c>
      <c r="I406" s="14">
        <v>43945</v>
      </c>
      <c r="J406" s="15">
        <v>7.9</v>
      </c>
      <c r="K406" s="34" t="s">
        <v>122</v>
      </c>
      <c r="L406" s="15">
        <v>2.2999999999999998</v>
      </c>
      <c r="M406" s="15">
        <v>5.0000000000000001E-3</v>
      </c>
      <c r="N406" s="15" t="s">
        <v>1644</v>
      </c>
      <c r="P406" s="19">
        <v>21.5</v>
      </c>
      <c r="Q406" s="17">
        <v>154</v>
      </c>
      <c r="R406" s="26">
        <v>139.05500000000001</v>
      </c>
      <c r="S406" s="13">
        <v>6104.8249999999998</v>
      </c>
      <c r="T406" s="43"/>
      <c r="U406" s="43">
        <v>5</v>
      </c>
      <c r="V406" s="43">
        <v>15</v>
      </c>
      <c r="W406" s="46">
        <v>0.25</v>
      </c>
      <c r="X406" s="16">
        <v>44235</v>
      </c>
      <c r="Y406" s="16">
        <v>44196</v>
      </c>
      <c r="Z406" s="16" t="s">
        <v>1649</v>
      </c>
      <c r="AA406" s="17">
        <v>8497.1</v>
      </c>
      <c r="AB406" s="17">
        <v>6557.6</v>
      </c>
      <c r="AC406" s="39">
        <v>0.29576369403440284</v>
      </c>
      <c r="AD406" s="19">
        <v>30.52</v>
      </c>
      <c r="AE406" s="19">
        <v>18.46</v>
      </c>
      <c r="AF406" s="18">
        <v>0.65330444203683635</v>
      </c>
      <c r="AG406" s="17">
        <v>0</v>
      </c>
      <c r="AH406" s="17">
        <v>17163.3</v>
      </c>
      <c r="AI406" s="19">
        <v>483.11</v>
      </c>
      <c r="AJ406" s="19">
        <v>375.48</v>
      </c>
      <c r="AK406" s="18">
        <v>0.28664642590817085</v>
      </c>
      <c r="AL406" s="19">
        <v>418.01</v>
      </c>
      <c r="AM406" s="19">
        <v>664.64</v>
      </c>
      <c r="AN406" s="30"/>
      <c r="AO406" s="19">
        <v>15.18</v>
      </c>
    </row>
    <row r="407" spans="1:42" ht="17" customHeight="1" x14ac:dyDescent="0.35">
      <c r="A407" s="11">
        <v>406</v>
      </c>
      <c r="B407" s="12" t="s">
        <v>768</v>
      </c>
      <c r="C407" s="11" t="s">
        <v>148</v>
      </c>
      <c r="D407" s="11" t="s">
        <v>769</v>
      </c>
      <c r="E407" s="11" t="s">
        <v>66</v>
      </c>
      <c r="F407" s="11" t="s">
        <v>770</v>
      </c>
      <c r="G407" s="13">
        <v>7863.1</v>
      </c>
      <c r="H407" s="13">
        <v>7222</v>
      </c>
      <c r="I407" s="14">
        <v>43910</v>
      </c>
      <c r="J407" s="15">
        <v>4.5</v>
      </c>
      <c r="K407" s="34" t="s">
        <v>121</v>
      </c>
      <c r="L407" s="15">
        <v>5.5</v>
      </c>
      <c r="M407" s="15">
        <v>0.20599999999999999</v>
      </c>
      <c r="N407" s="15" t="s">
        <v>1644</v>
      </c>
      <c r="P407" s="19">
        <v>11.07</v>
      </c>
      <c r="Q407" s="17">
        <v>157</v>
      </c>
      <c r="R407" s="26">
        <v>70.48</v>
      </c>
      <c r="S407" s="13">
        <v>527.5</v>
      </c>
      <c r="T407" s="43">
        <v>58.2</v>
      </c>
      <c r="U407" s="43">
        <v>4</v>
      </c>
      <c r="V407" s="43">
        <v>6</v>
      </c>
      <c r="W407" s="46">
        <v>0.4</v>
      </c>
      <c r="X407" s="16">
        <v>44252</v>
      </c>
      <c r="Y407" s="16">
        <v>44196</v>
      </c>
      <c r="Z407" s="16" t="s">
        <v>1649</v>
      </c>
      <c r="AA407" s="17">
        <v>3404.8</v>
      </c>
      <c r="AB407" s="17">
        <v>7863</v>
      </c>
      <c r="AC407" s="39">
        <v>-0.56698461147144852</v>
      </c>
      <c r="AD407" s="19">
        <v>-8.3800000000000008</v>
      </c>
      <c r="AE407" s="19">
        <v>5.0599999999999996</v>
      </c>
      <c r="AF407" s="18">
        <v>-2.6561264822134394</v>
      </c>
      <c r="AG407" s="17">
        <v>565.29999999999995</v>
      </c>
      <c r="AH407" s="17">
        <v>8384</v>
      </c>
      <c r="AI407" s="19">
        <v>39.090000000000003</v>
      </c>
      <c r="AJ407" s="19">
        <v>72.760000000000005</v>
      </c>
      <c r="AK407" s="18">
        <v>-0.46275426058273778</v>
      </c>
      <c r="AL407" s="19">
        <v>13.69</v>
      </c>
      <c r="AM407" s="19">
        <v>49.83</v>
      </c>
      <c r="AN407" s="22">
        <v>8.0000000000000004E-4</v>
      </c>
    </row>
    <row r="408" spans="1:42" ht="17" customHeight="1" x14ac:dyDescent="0.35">
      <c r="A408" s="11">
        <v>407</v>
      </c>
      <c r="B408" s="12" t="s">
        <v>859</v>
      </c>
      <c r="C408" s="11" t="s">
        <v>188</v>
      </c>
      <c r="D408" s="11" t="s">
        <v>860</v>
      </c>
      <c r="E408" s="11" t="s">
        <v>66</v>
      </c>
      <c r="F408" s="11" t="s">
        <v>861</v>
      </c>
      <c r="G408" s="13">
        <v>7838</v>
      </c>
      <c r="H408" s="13">
        <v>7357.1</v>
      </c>
      <c r="I408" s="14">
        <v>44013</v>
      </c>
      <c r="J408" s="15">
        <v>4.9000000000000004</v>
      </c>
      <c r="K408" s="34" t="s">
        <v>862</v>
      </c>
      <c r="L408" s="15">
        <v>3.9</v>
      </c>
      <c r="M408" s="15">
        <v>1.1000000000000001</v>
      </c>
      <c r="N408" s="15" t="s">
        <v>1644</v>
      </c>
      <c r="P408" s="19">
        <v>10.7</v>
      </c>
      <c r="Q408" s="17">
        <v>136</v>
      </c>
      <c r="R408" s="26">
        <v>79</v>
      </c>
      <c r="S408" s="13">
        <v>332</v>
      </c>
      <c r="T408" s="43">
        <v>66.833333333333329</v>
      </c>
      <c r="U408" s="43">
        <v>2</v>
      </c>
      <c r="V408" s="43">
        <v>4</v>
      </c>
      <c r="W408" s="46">
        <v>0.33333333333333331</v>
      </c>
      <c r="X408" s="16">
        <v>44001</v>
      </c>
      <c r="Y408" s="16">
        <v>43951</v>
      </c>
      <c r="AA408" s="17">
        <v>7801</v>
      </c>
      <c r="AB408" s="17">
        <v>7838</v>
      </c>
      <c r="AC408" s="39">
        <v>-4.720591987751978E-3</v>
      </c>
      <c r="AD408" s="19">
        <v>6.84</v>
      </c>
      <c r="AE408" s="19">
        <v>4.5199999999999996</v>
      </c>
      <c r="AF408" s="18">
        <v>0.51327433628318597</v>
      </c>
      <c r="AG408" s="17">
        <v>6304.5</v>
      </c>
      <c r="AH408" s="17">
        <v>16970.400000000001</v>
      </c>
      <c r="AI408" s="19">
        <v>144.69999999999999</v>
      </c>
      <c r="AJ408" s="19">
        <v>100.17</v>
      </c>
      <c r="AK408" s="18">
        <v>0.44454427473295383</v>
      </c>
      <c r="AL408" s="19">
        <v>91.88</v>
      </c>
      <c r="AM408" s="19">
        <v>131.69</v>
      </c>
      <c r="AN408" s="22">
        <v>3.0099999999999998E-2</v>
      </c>
      <c r="AO408" s="19">
        <v>14.15</v>
      </c>
    </row>
    <row r="409" spans="1:42" ht="17" customHeight="1" x14ac:dyDescent="0.35">
      <c r="A409" s="11">
        <v>408</v>
      </c>
      <c r="B409" s="12" t="s">
        <v>947</v>
      </c>
      <c r="C409" s="11" t="s">
        <v>25</v>
      </c>
      <c r="D409" s="11" t="s">
        <v>948</v>
      </c>
      <c r="E409" s="11" t="s">
        <v>66</v>
      </c>
      <c r="F409" s="11" t="s">
        <v>947</v>
      </c>
      <c r="G409" s="13">
        <v>7769</v>
      </c>
      <c r="H409" s="13">
        <v>7785</v>
      </c>
      <c r="I409" s="14">
        <v>43923</v>
      </c>
      <c r="J409" s="15">
        <v>1.5</v>
      </c>
      <c r="K409" s="34" t="s">
        <v>123</v>
      </c>
      <c r="L409" s="15">
        <v>7.55</v>
      </c>
      <c r="M409" s="15">
        <v>0.66</v>
      </c>
      <c r="N409" s="15" t="s">
        <v>1644</v>
      </c>
      <c r="P409" s="19">
        <v>14.1</v>
      </c>
      <c r="Q409" s="17">
        <v>96</v>
      </c>
      <c r="R409" s="26">
        <v>147</v>
      </c>
      <c r="S409" s="13">
        <v>285</v>
      </c>
      <c r="T409" s="43">
        <v>52</v>
      </c>
      <c r="U409" s="43">
        <v>3</v>
      </c>
      <c r="V409" s="43">
        <v>7</v>
      </c>
      <c r="W409" s="46">
        <v>0.3</v>
      </c>
      <c r="X409" s="16">
        <v>44245</v>
      </c>
      <c r="Y409" s="16">
        <v>44196</v>
      </c>
      <c r="Z409" s="16" t="s">
        <v>1649</v>
      </c>
      <c r="AA409" s="17">
        <v>7607</v>
      </c>
      <c r="AB409" s="17">
        <v>7769</v>
      </c>
      <c r="AC409" s="39">
        <v>-2.085210451795598E-2</v>
      </c>
      <c r="AD409" s="19">
        <v>1.91</v>
      </c>
      <c r="AE409" s="19">
        <v>2.37</v>
      </c>
      <c r="AF409" s="18">
        <v>-0.19409282700421948</v>
      </c>
      <c r="AG409" s="17">
        <v>3274</v>
      </c>
      <c r="AH409" s="17">
        <v>48116</v>
      </c>
      <c r="AI409" s="19">
        <v>28.2</v>
      </c>
      <c r="AJ409" s="19">
        <v>33.92</v>
      </c>
      <c r="AK409" s="18">
        <v>-0.16863207547169817</v>
      </c>
      <c r="AL409" s="19">
        <v>18.12</v>
      </c>
      <c r="AM409" s="19">
        <v>30.94</v>
      </c>
      <c r="AN409" s="22">
        <v>5.8599999999999999E-2</v>
      </c>
      <c r="AO409" s="19">
        <v>14.42</v>
      </c>
    </row>
    <row r="410" spans="1:42" x14ac:dyDescent="0.35">
      <c r="A410" s="11">
        <v>409</v>
      </c>
      <c r="B410" s="12" t="s">
        <v>1034</v>
      </c>
      <c r="C410" s="11" t="s">
        <v>10</v>
      </c>
      <c r="D410" s="11" t="s">
        <v>1035</v>
      </c>
      <c r="E410" s="11" t="s">
        <v>66</v>
      </c>
      <c r="F410" s="11" t="s">
        <v>1036</v>
      </c>
      <c r="G410" s="13">
        <v>7731.2</v>
      </c>
      <c r="H410" s="13">
        <v>7080.1</v>
      </c>
      <c r="I410" s="14">
        <v>43929</v>
      </c>
      <c r="J410" s="15">
        <v>2.8530000000000002</v>
      </c>
      <c r="K410" s="34" t="s">
        <v>124</v>
      </c>
      <c r="L410" s="15">
        <v>3.8</v>
      </c>
      <c r="M410" s="15">
        <v>0.15</v>
      </c>
      <c r="N410" s="15" t="s">
        <v>1644</v>
      </c>
      <c r="P410" s="19">
        <v>6</v>
      </c>
      <c r="Q410" s="17">
        <v>78</v>
      </c>
      <c r="R410" s="26">
        <v>77.373999999999995</v>
      </c>
      <c r="S410" s="13">
        <v>305.02999999999997</v>
      </c>
      <c r="T410" s="43">
        <v>61.7</v>
      </c>
      <c r="U410" s="43">
        <v>5</v>
      </c>
      <c r="V410" s="43">
        <v>6</v>
      </c>
      <c r="W410" s="46">
        <v>0.45454545454545453</v>
      </c>
      <c r="X410" s="16">
        <v>44244</v>
      </c>
      <c r="Y410" s="20">
        <v>44196</v>
      </c>
      <c r="Z410" s="16" t="s">
        <v>1649</v>
      </c>
      <c r="AA410" s="17">
        <v>8340.5789999999997</v>
      </c>
      <c r="AB410" s="17">
        <v>7731.19</v>
      </c>
      <c r="AC410" s="39">
        <v>7.8822147690071023E-2</v>
      </c>
      <c r="AD410" s="19">
        <v>4.87</v>
      </c>
      <c r="AE410" s="19">
        <v>4.43</v>
      </c>
      <c r="AF410" s="18">
        <v>9.9322799097065553E-2</v>
      </c>
      <c r="AG410" s="17">
        <v>429.3</v>
      </c>
      <c r="AH410" s="17">
        <v>4310.7</v>
      </c>
      <c r="AI410" s="19">
        <v>76.09</v>
      </c>
      <c r="AJ410" s="19">
        <v>70.290000000000006</v>
      </c>
      <c r="AK410" s="18">
        <v>8.2515293782899374E-2</v>
      </c>
      <c r="AL410" s="19">
        <v>28.25</v>
      </c>
      <c r="AM410" s="19">
        <v>89.66</v>
      </c>
      <c r="AO410" s="19">
        <v>18.14</v>
      </c>
    </row>
    <row r="411" spans="1:42" x14ac:dyDescent="0.35">
      <c r="A411" s="11">
        <v>410</v>
      </c>
      <c r="B411" s="12" t="s">
        <v>1118</v>
      </c>
      <c r="C411" s="11" t="s">
        <v>297</v>
      </c>
      <c r="D411" s="11" t="s">
        <v>1119</v>
      </c>
      <c r="E411" s="11" t="s">
        <v>66</v>
      </c>
      <c r="F411" s="11" t="s">
        <v>1120</v>
      </c>
      <c r="G411" s="13">
        <v>7726</v>
      </c>
      <c r="H411" s="13">
        <v>7531</v>
      </c>
      <c r="I411" s="14">
        <v>43929</v>
      </c>
      <c r="J411" s="15">
        <v>3.315995</v>
      </c>
      <c r="K411" s="34" t="s">
        <v>122</v>
      </c>
      <c r="L411" s="15">
        <v>3.6</v>
      </c>
      <c r="M411" s="15">
        <v>0.21099999999999999</v>
      </c>
      <c r="N411" s="15" t="s">
        <v>1644</v>
      </c>
      <c r="P411" s="19">
        <v>10.1</v>
      </c>
      <c r="Q411" s="17">
        <v>189</v>
      </c>
      <c r="S411" s="13">
        <v>340</v>
      </c>
      <c r="T411" s="17">
        <v>61</v>
      </c>
      <c r="U411" s="17">
        <v>4</v>
      </c>
      <c r="V411" s="17">
        <v>7</v>
      </c>
      <c r="W411" s="46">
        <v>0.36363636363636365</v>
      </c>
      <c r="X411" s="16">
        <v>44249</v>
      </c>
      <c r="Y411" s="16">
        <v>44196</v>
      </c>
      <c r="Z411" s="16" t="s">
        <v>1649</v>
      </c>
      <c r="AA411" s="17">
        <v>9437</v>
      </c>
      <c r="AB411" s="17">
        <v>7726</v>
      </c>
      <c r="AC411" s="39">
        <v>0.22146000517732331</v>
      </c>
      <c r="AD411" s="19">
        <v>10.62</v>
      </c>
      <c r="AE411" s="19">
        <v>6.36</v>
      </c>
      <c r="AF411" s="18">
        <v>0.66981132075471672</v>
      </c>
      <c r="AG411" s="17">
        <v>604</v>
      </c>
      <c r="AH411" s="17">
        <v>14026</v>
      </c>
      <c r="AI411" s="19">
        <v>118.63</v>
      </c>
      <c r="AJ411" s="19">
        <v>103.96</v>
      </c>
      <c r="AK411" s="18">
        <v>0.14111196614082341</v>
      </c>
      <c r="AL411" s="19">
        <v>73.02</v>
      </c>
      <c r="AM411" s="19">
        <v>134.71</v>
      </c>
      <c r="AN411" s="22">
        <v>2.1000000000000001E-2</v>
      </c>
      <c r="AO411" s="19">
        <v>11.57</v>
      </c>
    </row>
    <row r="412" spans="1:42" x14ac:dyDescent="0.35">
      <c r="A412" s="11">
        <v>411</v>
      </c>
      <c r="B412" s="12" t="s">
        <v>1624</v>
      </c>
      <c r="C412" s="11" t="s">
        <v>6</v>
      </c>
      <c r="D412" s="11" t="s">
        <v>1625</v>
      </c>
      <c r="E412" s="11" t="s">
        <v>66</v>
      </c>
      <c r="F412" s="11" t="s">
        <v>1626</v>
      </c>
      <c r="G412" s="13">
        <v>7694</v>
      </c>
      <c r="H412" s="13">
        <v>7393</v>
      </c>
      <c r="I412" s="14">
        <v>43924</v>
      </c>
      <c r="J412" s="15">
        <v>4.3099999999999996</v>
      </c>
      <c r="K412" s="15" t="s">
        <v>121</v>
      </c>
      <c r="L412" s="15">
        <v>8.6</v>
      </c>
      <c r="M412" s="15">
        <v>0.7</v>
      </c>
      <c r="N412" s="15" t="s">
        <v>1644</v>
      </c>
      <c r="P412" s="19">
        <v>9.6999999999999993</v>
      </c>
      <c r="Q412" s="17">
        <v>152</v>
      </c>
      <c r="R412" s="26">
        <v>63.75</v>
      </c>
      <c r="S412" s="13">
        <v>260</v>
      </c>
      <c r="W412" s="46" t="e">
        <v>#DIV/0!</v>
      </c>
      <c r="X412" s="16">
        <v>44249</v>
      </c>
      <c r="Y412" s="16">
        <v>44196</v>
      </c>
      <c r="Z412" s="16" t="s">
        <v>1649</v>
      </c>
      <c r="AA412" s="17">
        <v>7337</v>
      </c>
      <c r="AB412" s="17">
        <v>9136</v>
      </c>
      <c r="AC412" s="39">
        <v>-0.19691330998248688</v>
      </c>
      <c r="AD412" s="19">
        <v>1.27</v>
      </c>
      <c r="AE412" s="19">
        <v>1.62</v>
      </c>
      <c r="AF412" s="18">
        <v>-0.21604938271604943</v>
      </c>
      <c r="AG412" s="17">
        <v>2664</v>
      </c>
      <c r="AH412" s="17">
        <v>170336</v>
      </c>
      <c r="AI412" s="19">
        <v>16.260000000000002</v>
      </c>
      <c r="AJ412" s="19">
        <v>19.02</v>
      </c>
      <c r="AK412" s="18">
        <v>-0.14511041009463713</v>
      </c>
      <c r="AL412" s="19">
        <v>7.45</v>
      </c>
      <c r="AM412" s="19">
        <v>21.81</v>
      </c>
      <c r="AN412" s="22">
        <v>3.5799999999999998E-2</v>
      </c>
      <c r="AO412" s="19">
        <v>16.66</v>
      </c>
      <c r="AP412" s="1"/>
    </row>
    <row r="413" spans="1:42" x14ac:dyDescent="0.35">
      <c r="A413" s="11">
        <v>412</v>
      </c>
      <c r="B413" s="12" t="s">
        <v>1206</v>
      </c>
      <c r="C413" s="11" t="s">
        <v>35</v>
      </c>
      <c r="D413" s="11" t="s">
        <v>1207</v>
      </c>
      <c r="E413" s="11" t="s">
        <v>66</v>
      </c>
      <c r="F413" s="11" t="s">
        <v>1208</v>
      </c>
      <c r="G413" s="13">
        <v>7659.4</v>
      </c>
      <c r="H413" s="13">
        <v>8696.2000000000007</v>
      </c>
      <c r="I413" s="14">
        <v>43902</v>
      </c>
      <c r="J413" s="15">
        <v>2.2200000000000002</v>
      </c>
      <c r="K413" s="34" t="s">
        <v>123</v>
      </c>
      <c r="L413" s="15">
        <v>3.5</v>
      </c>
      <c r="M413" s="15">
        <v>0.2</v>
      </c>
      <c r="N413" s="15" t="s">
        <v>1645</v>
      </c>
      <c r="O413" s="15" t="s">
        <v>1644</v>
      </c>
      <c r="P413" s="19">
        <v>7.03</v>
      </c>
      <c r="Q413" s="17">
        <v>120</v>
      </c>
      <c r="R413" s="26">
        <v>59</v>
      </c>
      <c r="S413" s="13">
        <v>247</v>
      </c>
      <c r="T413" s="17">
        <v>68.470588235294116</v>
      </c>
      <c r="U413" s="17">
        <v>2</v>
      </c>
      <c r="V413" s="17">
        <v>15</v>
      </c>
      <c r="W413" s="46">
        <v>0.11764705882352941</v>
      </c>
      <c r="X413" s="16">
        <v>44258</v>
      </c>
      <c r="Y413" s="16">
        <v>44196</v>
      </c>
      <c r="Z413" s="16" t="s">
        <v>1649</v>
      </c>
      <c r="AA413" s="17">
        <v>6346</v>
      </c>
      <c r="AB413" s="17">
        <v>7659</v>
      </c>
      <c r="AC413" s="39">
        <v>-0.17143230186708447</v>
      </c>
      <c r="AD413" s="19">
        <v>2.08</v>
      </c>
      <c r="AE413" s="19">
        <v>-1.84</v>
      </c>
      <c r="AF413" s="18">
        <v>-2.1304347826086953</v>
      </c>
      <c r="AG413" s="17">
        <v>99.6</v>
      </c>
      <c r="AH413" s="17">
        <v>2335</v>
      </c>
      <c r="AI413" s="19">
        <v>20.79</v>
      </c>
      <c r="AJ413" s="19">
        <v>19.670000000000002</v>
      </c>
      <c r="AK413" s="18">
        <v>5.6939501779359296E-2</v>
      </c>
      <c r="AL413" s="19">
        <v>5.7</v>
      </c>
      <c r="AM413" s="19">
        <v>45.5</v>
      </c>
      <c r="AO413" s="19">
        <v>20.63</v>
      </c>
    </row>
    <row r="414" spans="1:42" x14ac:dyDescent="0.35">
      <c r="A414" s="11">
        <v>413</v>
      </c>
      <c r="B414" s="12" t="s">
        <v>1289</v>
      </c>
      <c r="C414" s="11" t="s">
        <v>16</v>
      </c>
      <c r="D414" s="11" t="s">
        <v>1290</v>
      </c>
      <c r="E414" s="11" t="s">
        <v>66</v>
      </c>
      <c r="F414" s="11" t="s">
        <v>1291</v>
      </c>
      <c r="G414" s="13">
        <v>7625</v>
      </c>
      <c r="H414" s="13">
        <v>9822</v>
      </c>
      <c r="I414" s="14">
        <v>42444</v>
      </c>
      <c r="N414" s="15" t="s">
        <v>1644</v>
      </c>
      <c r="S414" s="13">
        <v>118</v>
      </c>
      <c r="T414" s="43">
        <v>60</v>
      </c>
      <c r="U414" s="43">
        <v>3</v>
      </c>
      <c r="V414" s="43">
        <v>7</v>
      </c>
      <c r="W414" s="46">
        <v>0.3</v>
      </c>
      <c r="X414" s="16">
        <v>44246</v>
      </c>
      <c r="Y414" s="16">
        <v>44196</v>
      </c>
      <c r="Z414" s="16" t="s">
        <v>1649</v>
      </c>
      <c r="AA414" s="17">
        <v>6302</v>
      </c>
      <c r="AB414" s="17">
        <v>7625</v>
      </c>
      <c r="AC414" s="39">
        <v>-0.17350819672131149</v>
      </c>
      <c r="AD414" s="19">
        <v>-1.75</v>
      </c>
      <c r="AE414" s="19">
        <v>-1.05</v>
      </c>
      <c r="AF414" s="18">
        <v>0.66666666666666663</v>
      </c>
      <c r="AH414" s="17">
        <v>12957</v>
      </c>
      <c r="AI414" s="19">
        <v>18.18</v>
      </c>
      <c r="AJ414" s="19">
        <v>20.93</v>
      </c>
      <c r="AK414" s="18">
        <v>-0.13139034878165312</v>
      </c>
      <c r="AL414" s="19">
        <v>2.2000000000000002</v>
      </c>
      <c r="AM414" s="19">
        <v>25.24</v>
      </c>
      <c r="AN414" s="22">
        <v>6.6600000000000006E-2</v>
      </c>
      <c r="AP414" s="37" t="s">
        <v>1292</v>
      </c>
    </row>
    <row r="415" spans="1:42" x14ac:dyDescent="0.35">
      <c r="A415" s="11">
        <v>414</v>
      </c>
      <c r="B415" s="12" t="s">
        <v>1370</v>
      </c>
      <c r="C415" s="11" t="s">
        <v>334</v>
      </c>
      <c r="D415" s="11" t="s">
        <v>1371</v>
      </c>
      <c r="E415" s="11" t="s">
        <v>66</v>
      </c>
      <c r="F415" s="11" t="s">
        <v>1372</v>
      </c>
      <c r="G415" s="13">
        <v>7580.3</v>
      </c>
      <c r="H415" s="13">
        <v>7440.1</v>
      </c>
      <c r="I415" s="14">
        <v>43927</v>
      </c>
      <c r="J415" s="15">
        <v>6.9</v>
      </c>
      <c r="K415" s="34" t="s">
        <v>123</v>
      </c>
      <c r="L415" s="15">
        <v>8.8000000000000007</v>
      </c>
      <c r="M415" s="15">
        <v>1</v>
      </c>
      <c r="N415" s="15" t="s">
        <v>1644</v>
      </c>
      <c r="P415" s="19">
        <v>18.100000000000001</v>
      </c>
      <c r="Q415" s="17">
        <v>288</v>
      </c>
      <c r="R415" s="26">
        <v>62.744999999999997</v>
      </c>
      <c r="S415" s="13">
        <v>305.161</v>
      </c>
      <c r="T415" s="17">
        <v>59.916666666666664</v>
      </c>
      <c r="U415" s="17">
        <v>4</v>
      </c>
      <c r="V415" s="17">
        <v>8</v>
      </c>
      <c r="W415" s="46">
        <v>0.33333333333333331</v>
      </c>
      <c r="X415" s="16">
        <v>44252</v>
      </c>
      <c r="Y415" s="16">
        <v>44196</v>
      </c>
      <c r="Z415" s="16" t="s">
        <v>1649</v>
      </c>
      <c r="AA415" s="17">
        <v>8041</v>
      </c>
      <c r="AB415" s="17">
        <v>7580</v>
      </c>
      <c r="AC415" s="39">
        <v>6.0817941952506595E-2</v>
      </c>
      <c r="AD415" s="19">
        <v>3.79</v>
      </c>
      <c r="AE415" s="19">
        <v>4.24</v>
      </c>
      <c r="AF415" s="18">
        <v>-0.10613207547169815</v>
      </c>
      <c r="AG415" s="17">
        <v>7282</v>
      </c>
      <c r="AH415" s="17">
        <v>47233</v>
      </c>
      <c r="AI415" s="19">
        <v>224.46</v>
      </c>
      <c r="AJ415" s="19">
        <v>225.55</v>
      </c>
      <c r="AK415" s="18">
        <v>-4.8326313455996604E-3</v>
      </c>
      <c r="AL415" s="19">
        <v>174.32</v>
      </c>
      <c r="AM415" s="19">
        <v>272.2</v>
      </c>
      <c r="AN415" s="22">
        <v>2.4799999999999999E-2</v>
      </c>
      <c r="AO415" s="19">
        <v>52.42</v>
      </c>
    </row>
    <row r="416" spans="1:42" x14ac:dyDescent="0.35">
      <c r="A416" s="11">
        <v>415</v>
      </c>
      <c r="B416" s="12" t="s">
        <v>57</v>
      </c>
      <c r="C416" s="11" t="s">
        <v>35</v>
      </c>
      <c r="D416" s="11" t="s">
        <v>58</v>
      </c>
      <c r="E416" s="11" t="s">
        <v>68</v>
      </c>
      <c r="F416" s="19"/>
      <c r="G416" s="13">
        <v>7523.9</v>
      </c>
      <c r="H416" s="13">
        <v>7202.5</v>
      </c>
      <c r="I416" s="14">
        <v>43950</v>
      </c>
      <c r="J416" s="15">
        <v>1.3420000000000001</v>
      </c>
      <c r="K416" s="34" t="s">
        <v>121</v>
      </c>
      <c r="L416" s="19">
        <v>0.89</v>
      </c>
      <c r="M416" s="19">
        <v>0.371</v>
      </c>
      <c r="N416" s="15" t="s">
        <v>1645</v>
      </c>
      <c r="O416" s="15" t="s">
        <v>1644</v>
      </c>
      <c r="P416" s="19">
        <v>5.3710000000000004</v>
      </c>
      <c r="Q416" s="17">
        <v>78</v>
      </c>
      <c r="R416" s="25">
        <v>68.864000000000004</v>
      </c>
      <c r="S416" s="17"/>
      <c r="T416" s="43">
        <v>61.8</v>
      </c>
      <c r="U416" s="43">
        <v>4</v>
      </c>
      <c r="V416" s="43">
        <v>9</v>
      </c>
      <c r="W416" s="46">
        <v>0.30769230769230771</v>
      </c>
      <c r="X416" s="16">
        <v>43910</v>
      </c>
      <c r="Y416" s="16">
        <v>43830</v>
      </c>
      <c r="AF416" s="18"/>
    </row>
    <row r="417" spans="1:42" x14ac:dyDescent="0.35">
      <c r="A417" s="11">
        <v>416</v>
      </c>
      <c r="B417" s="12" t="s">
        <v>1452</v>
      </c>
      <c r="C417" s="11" t="s">
        <v>25</v>
      </c>
      <c r="D417" s="11" t="s">
        <v>1453</v>
      </c>
      <c r="E417" s="11" t="s">
        <v>66</v>
      </c>
      <c r="F417" s="11" t="s">
        <v>1454</v>
      </c>
      <c r="G417" s="13">
        <v>7523.1</v>
      </c>
      <c r="H417" s="13">
        <v>7679.5</v>
      </c>
      <c r="I417" s="14">
        <v>43915</v>
      </c>
      <c r="J417" s="15">
        <v>2.98</v>
      </c>
      <c r="K417" s="34" t="s">
        <v>123</v>
      </c>
      <c r="L417" s="15">
        <v>5.6</v>
      </c>
      <c r="M417" s="15">
        <v>0.03</v>
      </c>
      <c r="N417" s="15" t="s">
        <v>1644</v>
      </c>
      <c r="P417" s="19">
        <v>9.26</v>
      </c>
      <c r="Q417" s="17">
        <v>73</v>
      </c>
      <c r="R417" s="26">
        <v>127.7</v>
      </c>
      <c r="S417" s="13">
        <v>417.75</v>
      </c>
      <c r="T417" s="43">
        <v>63.666666666666664</v>
      </c>
      <c r="U417" s="43">
        <v>2</v>
      </c>
      <c r="V417" s="43">
        <v>10</v>
      </c>
      <c r="W417" s="46">
        <v>0.16666666666666666</v>
      </c>
      <c r="X417" s="16">
        <v>44252</v>
      </c>
      <c r="Y417" s="16">
        <v>44196</v>
      </c>
      <c r="Z417" s="16" t="s">
        <v>1649</v>
      </c>
      <c r="AA417" s="17">
        <v>7242</v>
      </c>
      <c r="AB417" s="17">
        <v>7523</v>
      </c>
      <c r="AC417" s="39">
        <v>-3.7352120164827862E-2</v>
      </c>
      <c r="AD417" s="19">
        <v>3.79</v>
      </c>
      <c r="AE417" s="19">
        <v>3.58</v>
      </c>
      <c r="AF417" s="18">
        <v>5.8659217877094959E-2</v>
      </c>
      <c r="AG417" s="17">
        <v>3052.8</v>
      </c>
      <c r="AH417" s="17">
        <v>37028.1</v>
      </c>
      <c r="AI417" s="19">
        <v>91.3</v>
      </c>
      <c r="AJ417" s="19">
        <v>89.09</v>
      </c>
      <c r="AK417" s="18">
        <v>2.48063755752609E-2</v>
      </c>
      <c r="AL417" s="19">
        <v>68.010000000000005</v>
      </c>
      <c r="AM417" s="19">
        <v>109.53</v>
      </c>
      <c r="AN417" s="22">
        <v>3.2099999999999997E-2</v>
      </c>
      <c r="AO417" s="19">
        <v>22.78</v>
      </c>
    </row>
    <row r="418" spans="1:42" x14ac:dyDescent="0.35">
      <c r="A418" s="11">
        <v>417</v>
      </c>
      <c r="B418" s="12" t="s">
        <v>225</v>
      </c>
      <c r="C418" s="11" t="s">
        <v>171</v>
      </c>
      <c r="D418" s="11" t="s">
        <v>226</v>
      </c>
      <c r="E418" s="11" t="s">
        <v>66</v>
      </c>
      <c r="F418" s="11" t="s">
        <v>225</v>
      </c>
      <c r="G418" s="13">
        <v>7428.4</v>
      </c>
      <c r="H418" s="13">
        <v>7189.7</v>
      </c>
      <c r="I418" s="14">
        <v>43908</v>
      </c>
      <c r="J418" s="15">
        <v>1.1499999999999999</v>
      </c>
      <c r="K418" s="34" t="s">
        <v>124</v>
      </c>
      <c r="L418" s="15">
        <v>0.77300000000000002</v>
      </c>
      <c r="M418" s="15">
        <v>0</v>
      </c>
      <c r="N418" s="15" t="s">
        <v>1644</v>
      </c>
      <c r="P418" s="19">
        <v>3.9870000000000001</v>
      </c>
      <c r="Q418" s="17">
        <v>51</v>
      </c>
      <c r="R418" s="26">
        <v>78.447999999999993</v>
      </c>
      <c r="S418" s="13">
        <v>106</v>
      </c>
      <c r="T418" s="43">
        <v>64.272727272727266</v>
      </c>
      <c r="U418" s="43">
        <v>4</v>
      </c>
      <c r="V418" s="43">
        <v>7</v>
      </c>
      <c r="W418" s="46">
        <v>0.36363636363636365</v>
      </c>
      <c r="X418" s="16">
        <v>44239</v>
      </c>
      <c r="Y418" s="16">
        <v>44196</v>
      </c>
      <c r="Z418" s="16" t="s">
        <v>1649</v>
      </c>
      <c r="AA418" s="17">
        <v>7546</v>
      </c>
      <c r="AB418" s="17">
        <v>7388</v>
      </c>
      <c r="AC418" s="39">
        <v>2.1386031402273957E-2</v>
      </c>
      <c r="AD418" s="19">
        <v>244</v>
      </c>
      <c r="AE418" s="19">
        <v>241</v>
      </c>
      <c r="AF418" s="18">
        <v>1.2448132780082987E-2</v>
      </c>
      <c r="AG418" s="17">
        <v>0</v>
      </c>
      <c r="AH418" s="17">
        <v>2809</v>
      </c>
      <c r="AI418" s="19">
        <v>4127.66</v>
      </c>
      <c r="AJ418" s="19">
        <v>3808.41</v>
      </c>
      <c r="AK418" s="18">
        <v>8.3827634104521306E-2</v>
      </c>
      <c r="AL418" s="19">
        <v>2043.01</v>
      </c>
      <c r="AM418" s="19">
        <v>4806.54</v>
      </c>
      <c r="AO418" s="19">
        <v>20.420000000000002</v>
      </c>
    </row>
    <row r="419" spans="1:42" x14ac:dyDescent="0.35">
      <c r="A419" s="11">
        <v>418</v>
      </c>
      <c r="B419" s="12" t="s">
        <v>321</v>
      </c>
      <c r="C419" s="11" t="s">
        <v>155</v>
      </c>
      <c r="D419" s="11" t="s">
        <v>322</v>
      </c>
      <c r="E419" s="11" t="s">
        <v>66</v>
      </c>
      <c r="F419" s="11" t="s">
        <v>323</v>
      </c>
      <c r="G419" s="13">
        <v>7398.1</v>
      </c>
      <c r="H419" s="13">
        <v>6716.6</v>
      </c>
      <c r="I419" s="14">
        <v>43943</v>
      </c>
      <c r="J419" s="15">
        <v>2.62</v>
      </c>
      <c r="K419" s="34" t="s">
        <v>121</v>
      </c>
      <c r="L419" s="15">
        <v>1.7</v>
      </c>
      <c r="M419" s="15">
        <v>1.3</v>
      </c>
      <c r="N419" s="15" t="s">
        <v>1645</v>
      </c>
      <c r="O419" s="15" t="s">
        <v>1644</v>
      </c>
      <c r="P419" s="19">
        <v>7</v>
      </c>
      <c r="Q419" s="17">
        <v>419</v>
      </c>
      <c r="R419" s="26">
        <v>16.86</v>
      </c>
      <c r="S419" s="13">
        <v>415.18</v>
      </c>
      <c r="T419" s="17">
        <v>59</v>
      </c>
      <c r="U419" s="17">
        <v>6</v>
      </c>
      <c r="V419" s="17">
        <v>7</v>
      </c>
      <c r="W419" s="46">
        <v>0.46153846153846156</v>
      </c>
      <c r="X419" s="16">
        <v>43917</v>
      </c>
      <c r="Y419" s="16">
        <v>43862</v>
      </c>
      <c r="AA419" s="17">
        <v>7398</v>
      </c>
      <c r="AB419" s="17">
        <v>6717</v>
      </c>
      <c r="AC419" s="39">
        <v>0.1013845466726217</v>
      </c>
      <c r="AD419" s="19">
        <v>12.15</v>
      </c>
      <c r="AE419" s="19">
        <v>10.94</v>
      </c>
      <c r="AF419" s="18">
        <v>0.1106032906764169</v>
      </c>
      <c r="AG419" s="17">
        <v>1.0869999999999999E-2</v>
      </c>
      <c r="AH419" s="17">
        <v>4863.87</v>
      </c>
      <c r="AI419" s="19">
        <v>287.16000000000003</v>
      </c>
      <c r="AJ419" s="19">
        <v>253.14</v>
      </c>
      <c r="AK419" s="18">
        <v>0.13439203602749483</v>
      </c>
      <c r="AL419" s="19">
        <v>124.05</v>
      </c>
      <c r="AM419" s="19">
        <v>349.21</v>
      </c>
      <c r="AO419" s="19">
        <v>86.16</v>
      </c>
      <c r="AP419" s="41"/>
    </row>
    <row r="420" spans="1:42" ht="17.25" customHeight="1" x14ac:dyDescent="0.35">
      <c r="A420" s="11">
        <v>419</v>
      </c>
      <c r="B420" s="12" t="s">
        <v>416</v>
      </c>
      <c r="C420" s="11" t="s">
        <v>159</v>
      </c>
      <c r="D420" s="11" t="s">
        <v>417</v>
      </c>
      <c r="E420" s="11" t="s">
        <v>66</v>
      </c>
      <c r="F420" s="11" t="s">
        <v>418</v>
      </c>
      <c r="G420" s="13">
        <v>7372</v>
      </c>
      <c r="H420" s="13">
        <v>10734</v>
      </c>
      <c r="I420" s="14">
        <v>43943</v>
      </c>
      <c r="J420" s="15">
        <v>4.38</v>
      </c>
      <c r="K420" s="34" t="s">
        <v>124</v>
      </c>
      <c r="L420" s="15">
        <v>3.9000000000000004</v>
      </c>
      <c r="M420" s="15">
        <v>0.02</v>
      </c>
      <c r="N420" s="15" t="s">
        <v>1644</v>
      </c>
      <c r="P420" s="19">
        <v>13.8</v>
      </c>
      <c r="Q420" s="17">
        <v>84</v>
      </c>
      <c r="R420" s="26">
        <v>164.1</v>
      </c>
      <c r="S420" s="13">
        <v>392.5</v>
      </c>
      <c r="T420" s="43">
        <v>60.2</v>
      </c>
      <c r="U420" s="43">
        <v>1</v>
      </c>
      <c r="V420" s="43">
        <v>9</v>
      </c>
      <c r="W420" s="46">
        <v>0.1</v>
      </c>
      <c r="X420" s="16">
        <v>44244</v>
      </c>
      <c r="Y420" s="16">
        <v>44196</v>
      </c>
      <c r="Z420" s="16" t="s">
        <v>1649</v>
      </c>
      <c r="AA420" s="17">
        <v>4828</v>
      </c>
      <c r="AB420" s="17">
        <v>6220</v>
      </c>
      <c r="AC420" s="39">
        <v>-0.22379421221864951</v>
      </c>
      <c r="AD420" s="19">
        <v>-6.78</v>
      </c>
      <c r="AE420" s="19">
        <v>-0.21</v>
      </c>
      <c r="AF420" s="18">
        <v>31.285714285714288</v>
      </c>
      <c r="AG420" s="17">
        <v>753</v>
      </c>
      <c r="AH420" s="17">
        <v>9912</v>
      </c>
      <c r="AI420" s="19">
        <v>15.81</v>
      </c>
      <c r="AJ420" s="19">
        <v>24.45</v>
      </c>
      <c r="AK420" s="18">
        <v>-0.35337423312883431</v>
      </c>
      <c r="AL420" s="19">
        <v>4.7</v>
      </c>
      <c r="AM420" s="19">
        <v>26.13</v>
      </c>
      <c r="AN420" s="22">
        <v>2.2100000000000002E-2</v>
      </c>
      <c r="AP420" s="37" t="s">
        <v>419</v>
      </c>
    </row>
    <row r="421" spans="1:42" ht="17.25" customHeight="1" x14ac:dyDescent="0.35">
      <c r="A421" s="11">
        <v>420</v>
      </c>
      <c r="B421" s="12" t="s">
        <v>502</v>
      </c>
      <c r="C421" s="11" t="s">
        <v>196</v>
      </c>
      <c r="D421" s="11" t="s">
        <v>503</v>
      </c>
      <c r="E421" s="11" t="s">
        <v>66</v>
      </c>
      <c r="F421" s="11" t="s">
        <v>504</v>
      </c>
      <c r="G421" s="13">
        <v>7338.3</v>
      </c>
      <c r="H421" s="13">
        <v>6833.3</v>
      </c>
      <c r="I421" s="14">
        <v>41841</v>
      </c>
      <c r="J421" s="15">
        <v>15.6</v>
      </c>
      <c r="K421" s="34" t="s">
        <v>123</v>
      </c>
      <c r="L421" s="15">
        <v>10.199999999999999</v>
      </c>
      <c r="M421" s="15">
        <v>1</v>
      </c>
      <c r="N421" s="15" t="s">
        <v>1644</v>
      </c>
      <c r="P421" s="19">
        <v>86.4</v>
      </c>
      <c r="Q421" s="17">
        <v>93</v>
      </c>
      <c r="R421" s="26">
        <v>220</v>
      </c>
      <c r="S421" s="13">
        <v>410.642</v>
      </c>
      <c r="T421" s="17">
        <v>62.625</v>
      </c>
      <c r="U421" s="17">
        <v>2</v>
      </c>
      <c r="V421" s="17">
        <v>6</v>
      </c>
      <c r="W421" s="46">
        <v>0.25</v>
      </c>
      <c r="X421" s="16">
        <v>44253</v>
      </c>
      <c r="Y421" s="16">
        <v>44196</v>
      </c>
      <c r="Z421" s="16" t="s">
        <v>1649</v>
      </c>
      <c r="AA421" s="17">
        <v>6101.9269999999997</v>
      </c>
      <c r="AB421" s="17">
        <v>7338.27</v>
      </c>
      <c r="AC421" s="39">
        <v>-0.16847881040081664</v>
      </c>
      <c r="AD421" s="19">
        <v>1.5</v>
      </c>
      <c r="AE421" s="19">
        <v>3.03</v>
      </c>
      <c r="AF421" s="18">
        <v>-0.50495049504950495</v>
      </c>
      <c r="AG421" s="17">
        <v>1901.4849999999999</v>
      </c>
      <c r="AH421" s="17">
        <v>26269.252</v>
      </c>
      <c r="AI421" s="19">
        <v>63.93</v>
      </c>
      <c r="AJ421" s="19">
        <v>53.38</v>
      </c>
      <c r="AK421" s="18">
        <v>0.19763956538029218</v>
      </c>
      <c r="AL421" s="19">
        <v>33</v>
      </c>
      <c r="AM421" s="19">
        <v>72.099999999999994</v>
      </c>
      <c r="AN421" s="22">
        <v>3.3500000000000002E-2</v>
      </c>
      <c r="AO421" s="19">
        <v>45.02</v>
      </c>
    </row>
    <row r="422" spans="1:42" ht="17.25" customHeight="1" x14ac:dyDescent="0.35">
      <c r="A422" s="11">
        <v>421</v>
      </c>
      <c r="B422" s="12" t="s">
        <v>1541</v>
      </c>
      <c r="C422" s="11" t="s">
        <v>188</v>
      </c>
      <c r="D422" s="11" t="s">
        <v>1542</v>
      </c>
      <c r="E422" s="11" t="s">
        <v>66</v>
      </c>
      <c r="F422" s="11" t="s">
        <v>1543</v>
      </c>
      <c r="G422" s="13">
        <v>7328.7</v>
      </c>
      <c r="H422" s="13">
        <v>7755.3</v>
      </c>
      <c r="I422" s="14">
        <v>43550</v>
      </c>
      <c r="J422" s="15">
        <v>1.5</v>
      </c>
      <c r="K422" s="15" t="s">
        <v>123</v>
      </c>
      <c r="L422" s="15">
        <v>3.5</v>
      </c>
      <c r="M422" s="15">
        <v>0.21</v>
      </c>
      <c r="N422" s="15" t="s">
        <v>1644</v>
      </c>
      <c r="P422" s="19">
        <v>3.9620000000000002</v>
      </c>
      <c r="Q422" s="17">
        <v>67</v>
      </c>
      <c r="R422" s="26">
        <v>58.927</v>
      </c>
      <c r="S422" s="13">
        <v>447</v>
      </c>
      <c r="T422" s="43">
        <v>58.375</v>
      </c>
      <c r="U422" s="43">
        <v>2</v>
      </c>
      <c r="V422" s="43">
        <v>6</v>
      </c>
      <c r="W422" s="46">
        <v>0.25</v>
      </c>
      <c r="X422" s="16">
        <v>43910</v>
      </c>
      <c r="Y422" s="16">
        <v>43830</v>
      </c>
      <c r="AA422" s="17">
        <v>7329</v>
      </c>
      <c r="AB422" s="17">
        <v>7757</v>
      </c>
      <c r="AC422" s="39">
        <v>-5.5175970091530233E-2</v>
      </c>
      <c r="AD422" s="19">
        <v>-5.45</v>
      </c>
      <c r="AE422" s="19">
        <v>-3.58</v>
      </c>
      <c r="AF422" s="18">
        <v>0.52234636871508378</v>
      </c>
      <c r="AH422" s="17">
        <v>2228.5569999999998</v>
      </c>
      <c r="AI422" s="19">
        <v>0.03</v>
      </c>
      <c r="AJ422" s="19">
        <v>0.06</v>
      </c>
      <c r="AK422" s="18">
        <v>-0.5</v>
      </c>
      <c r="AL422" s="19">
        <v>0.02</v>
      </c>
      <c r="AM422" s="19">
        <v>0.17</v>
      </c>
      <c r="AP422" s="1" t="s">
        <v>1544</v>
      </c>
    </row>
    <row r="423" spans="1:42" ht="17.25" customHeight="1" x14ac:dyDescent="0.35">
      <c r="A423" s="11">
        <v>422</v>
      </c>
      <c r="B423" s="12" t="s">
        <v>593</v>
      </c>
      <c r="C423" s="11" t="s">
        <v>7</v>
      </c>
      <c r="D423" s="11" t="s">
        <v>594</v>
      </c>
      <c r="E423" s="11" t="s">
        <v>66</v>
      </c>
      <c r="F423" s="11" t="s">
        <v>595</v>
      </c>
      <c r="G423" s="13">
        <v>7326.1</v>
      </c>
      <c r="H423" s="13">
        <v>7203.2</v>
      </c>
      <c r="I423" s="14">
        <v>43941</v>
      </c>
      <c r="J423" s="15">
        <v>4.5999999999999996</v>
      </c>
      <c r="K423" s="34" t="s">
        <v>121</v>
      </c>
      <c r="L423" s="15">
        <v>17</v>
      </c>
      <c r="M423" s="15">
        <v>5.9</v>
      </c>
      <c r="N423" s="15" t="s">
        <v>1644</v>
      </c>
      <c r="P423" s="19">
        <v>14.1</v>
      </c>
      <c r="Q423" s="17">
        <v>251.6</v>
      </c>
      <c r="R423" s="26">
        <v>56</v>
      </c>
      <c r="S423" s="13">
        <v>459</v>
      </c>
      <c r="T423" s="17">
        <v>49.8</v>
      </c>
      <c r="U423" s="17">
        <v>3</v>
      </c>
      <c r="V423" s="17">
        <v>7</v>
      </c>
      <c r="W423" s="46">
        <v>0.3</v>
      </c>
      <c r="X423" s="16">
        <v>44253</v>
      </c>
      <c r="Y423" s="16">
        <v>44196</v>
      </c>
      <c r="Z423" s="16" t="s">
        <v>1649</v>
      </c>
      <c r="AA423" s="17">
        <v>4634</v>
      </c>
      <c r="AB423" s="17">
        <v>4563</v>
      </c>
      <c r="AC423" s="39">
        <v>1.5559938636861713E-2</v>
      </c>
      <c r="AD423" s="19">
        <v>4.49</v>
      </c>
      <c r="AE423" s="19">
        <v>1.97</v>
      </c>
      <c r="AF423" s="18">
        <v>1.2791878172588835</v>
      </c>
      <c r="AG423" s="17">
        <v>7359</v>
      </c>
      <c r="AH423" s="17">
        <v>16051</v>
      </c>
      <c r="AI423" s="19">
        <v>70.75</v>
      </c>
      <c r="AJ423" s="19">
        <v>63.6</v>
      </c>
      <c r="AK423" s="18">
        <v>0.11242138364779872</v>
      </c>
      <c r="AL423" s="19">
        <v>31.22</v>
      </c>
      <c r="AM423" s="19">
        <v>74.25</v>
      </c>
      <c r="AN423" s="22">
        <v>4.1999999999999997E-3</v>
      </c>
      <c r="AO423" s="19">
        <v>15.32</v>
      </c>
    </row>
    <row r="424" spans="1:42" ht="17.25" customHeight="1" x14ac:dyDescent="0.35">
      <c r="A424" s="11">
        <v>423</v>
      </c>
      <c r="B424" s="12" t="s">
        <v>680</v>
      </c>
      <c r="C424" s="11" t="s">
        <v>1</v>
      </c>
      <c r="D424" s="11" t="s">
        <v>681</v>
      </c>
      <c r="E424" s="11" t="s">
        <v>66</v>
      </c>
      <c r="F424" s="11" t="s">
        <v>680</v>
      </c>
      <c r="G424" s="13">
        <v>7320.4</v>
      </c>
      <c r="H424" s="13">
        <v>7651.2</v>
      </c>
      <c r="I424" s="14">
        <v>44183</v>
      </c>
      <c r="J424" s="15">
        <v>2.4</v>
      </c>
      <c r="K424" s="34" t="s">
        <v>121</v>
      </c>
      <c r="L424" s="15">
        <v>8.6330469999999995</v>
      </c>
      <c r="M424" s="15">
        <v>0.560056</v>
      </c>
      <c r="N424" s="15" t="s">
        <v>1644</v>
      </c>
      <c r="P424" s="19">
        <v>7.5</v>
      </c>
      <c r="Q424" s="17">
        <v>102</v>
      </c>
      <c r="R424" s="26">
        <v>73.403000000000006</v>
      </c>
      <c r="S424" s="13">
        <v>463.21699999999998</v>
      </c>
      <c r="T424" s="43">
        <v>59</v>
      </c>
      <c r="U424" s="43">
        <v>2</v>
      </c>
      <c r="V424" s="43">
        <v>5</v>
      </c>
      <c r="W424" s="46">
        <v>0.2857142857142857</v>
      </c>
      <c r="X424" s="16">
        <v>44155</v>
      </c>
      <c r="Y424" s="16">
        <v>44104</v>
      </c>
      <c r="AA424" s="17">
        <v>6559</v>
      </c>
      <c r="AB424" s="17">
        <v>7320</v>
      </c>
      <c r="AC424" s="39">
        <v>-0.10396174863387977</v>
      </c>
      <c r="AD424" s="19">
        <v>0.05</v>
      </c>
      <c r="AE424" s="19">
        <v>0.41</v>
      </c>
      <c r="AF424" s="18">
        <v>-0.87804878048780488</v>
      </c>
      <c r="AG424" s="17">
        <v>3518</v>
      </c>
      <c r="AH424" s="17">
        <v>13985</v>
      </c>
      <c r="AI424" s="19">
        <v>34.96</v>
      </c>
      <c r="AJ424" s="19">
        <v>43.35</v>
      </c>
      <c r="AK424" s="18">
        <v>-0.19354094579008074</v>
      </c>
      <c r="AL424" s="19">
        <v>21.75</v>
      </c>
      <c r="AM424" s="19">
        <v>41.22</v>
      </c>
      <c r="AN424" s="22">
        <v>3.2500000000000001E-2</v>
      </c>
      <c r="AO424" s="19">
        <v>13.77</v>
      </c>
    </row>
    <row r="425" spans="1:42" ht="17.25" customHeight="1" x14ac:dyDescent="0.35">
      <c r="A425" s="11">
        <v>424</v>
      </c>
      <c r="B425" s="12" t="s">
        <v>771</v>
      </c>
      <c r="C425" s="11" t="s">
        <v>23</v>
      </c>
      <c r="E425" s="11" t="s">
        <v>66</v>
      </c>
      <c r="F425" s="11" t="s">
        <v>772</v>
      </c>
      <c r="G425" s="13">
        <v>7286.4</v>
      </c>
      <c r="H425" s="13">
        <v>6668.5</v>
      </c>
      <c r="I425" s="14">
        <v>43924</v>
      </c>
      <c r="J425" s="15">
        <v>1.23</v>
      </c>
      <c r="K425" s="34" t="s">
        <v>123</v>
      </c>
      <c r="L425" s="15">
        <v>1.17</v>
      </c>
      <c r="M425" s="15">
        <v>5.7000000000000002E-2</v>
      </c>
      <c r="N425" s="15" t="s">
        <v>1644</v>
      </c>
      <c r="P425" s="19">
        <v>31</v>
      </c>
      <c r="Q425" s="17">
        <v>3030</v>
      </c>
      <c r="R425" s="26">
        <v>11.58</v>
      </c>
      <c r="S425" s="13">
        <v>279.89999999999998</v>
      </c>
      <c r="T425" s="43">
        <v>64.3</v>
      </c>
      <c r="U425" s="43">
        <v>4</v>
      </c>
      <c r="V425" s="43">
        <v>8</v>
      </c>
      <c r="W425" s="46">
        <v>0.33333333333333331</v>
      </c>
      <c r="X425" s="16">
        <v>43903</v>
      </c>
      <c r="Y425" s="16">
        <v>43862</v>
      </c>
      <c r="AA425" s="17">
        <v>7261</v>
      </c>
      <c r="AB425" s="17">
        <v>6643</v>
      </c>
      <c r="AC425" s="39">
        <v>9.3030257413819054E-2</v>
      </c>
      <c r="AD425" s="19">
        <v>6.91</v>
      </c>
      <c r="AE425" s="19">
        <v>6.04</v>
      </c>
      <c r="AF425" s="18">
        <v>0.14403973509933776</v>
      </c>
      <c r="AG425" s="17">
        <v>47</v>
      </c>
      <c r="AH425" s="17">
        <v>5593.8</v>
      </c>
      <c r="AI425" s="19">
        <v>261.55</v>
      </c>
      <c r="AJ425" s="19">
        <v>228.03</v>
      </c>
      <c r="AK425" s="18">
        <v>0.14699820199096614</v>
      </c>
      <c r="AL425" s="19">
        <v>105.67</v>
      </c>
      <c r="AM425" s="19">
        <v>304.89</v>
      </c>
    </row>
    <row r="426" spans="1:42" ht="17.25" customHeight="1" x14ac:dyDescent="0.35">
      <c r="A426" s="11">
        <v>425</v>
      </c>
      <c r="B426" s="12" t="s">
        <v>863</v>
      </c>
      <c r="C426" s="11" t="s">
        <v>864</v>
      </c>
      <c r="D426" s="11" t="s">
        <v>865</v>
      </c>
      <c r="E426" s="11" t="s">
        <v>66</v>
      </c>
      <c r="F426" s="11" t="s">
        <v>866</v>
      </c>
      <c r="G426" s="13">
        <v>7280.4</v>
      </c>
      <c r="H426" s="13">
        <v>7724.8</v>
      </c>
      <c r="I426" s="14">
        <v>43949</v>
      </c>
      <c r="J426" s="15">
        <v>2.1</v>
      </c>
      <c r="K426" s="34" t="s">
        <v>122</v>
      </c>
      <c r="L426" s="15">
        <v>3.2</v>
      </c>
      <c r="M426" s="15">
        <v>0.2</v>
      </c>
      <c r="N426" s="15" t="s">
        <v>1644</v>
      </c>
      <c r="P426" s="19">
        <v>5</v>
      </c>
      <c r="Q426" s="17">
        <v>91</v>
      </c>
      <c r="R426" s="26">
        <v>55</v>
      </c>
      <c r="S426" s="13">
        <v>290</v>
      </c>
      <c r="T426" s="43">
        <v>62</v>
      </c>
      <c r="U426" s="43">
        <v>1</v>
      </c>
      <c r="V426" s="43">
        <v>10</v>
      </c>
      <c r="W426" s="46">
        <v>9.0909090909090912E-2</v>
      </c>
      <c r="X426" s="16">
        <v>44253</v>
      </c>
      <c r="Y426" s="16">
        <v>44196</v>
      </c>
      <c r="Z426" s="16" t="s">
        <v>1649</v>
      </c>
      <c r="AA426" s="17">
        <v>8559</v>
      </c>
      <c r="AB426" s="17">
        <v>7280</v>
      </c>
      <c r="AC426" s="39">
        <v>0.17568681318681317</v>
      </c>
      <c r="AD426" s="19">
        <v>2.66</v>
      </c>
      <c r="AE426" s="19">
        <v>1.9</v>
      </c>
      <c r="AF426" s="18">
        <v>0.40000000000000013</v>
      </c>
      <c r="AG426" s="17">
        <v>785</v>
      </c>
      <c r="AH426" s="17">
        <v>4174</v>
      </c>
      <c r="AI426" s="19">
        <v>40.81</v>
      </c>
      <c r="AJ426" s="19">
        <v>25.41</v>
      </c>
      <c r="AK426" s="18">
        <v>0.60606060606060619</v>
      </c>
      <c r="AL426" s="19">
        <v>9</v>
      </c>
      <c r="AM426" s="19">
        <v>45.92</v>
      </c>
      <c r="AO426" s="19">
        <v>17.04</v>
      </c>
    </row>
    <row r="427" spans="1:42" ht="17.25" customHeight="1" x14ac:dyDescent="0.35">
      <c r="A427" s="11">
        <v>426</v>
      </c>
      <c r="B427" s="12" t="s">
        <v>949</v>
      </c>
      <c r="C427" s="11" t="s">
        <v>171</v>
      </c>
      <c r="D427" s="11" t="s">
        <v>950</v>
      </c>
      <c r="E427" s="11" t="s">
        <v>66</v>
      </c>
      <c r="F427" s="11" t="s">
        <v>951</v>
      </c>
      <c r="G427" s="13">
        <v>7224</v>
      </c>
      <c r="H427" s="13">
        <v>7143.3</v>
      </c>
      <c r="I427" s="14">
        <v>44225</v>
      </c>
      <c r="J427" s="15">
        <v>3.9</v>
      </c>
      <c r="K427" s="34" t="s">
        <v>121</v>
      </c>
      <c r="L427" s="15">
        <v>2.2999999999999998</v>
      </c>
      <c r="M427" s="15">
        <v>7.0000000000000001E-3</v>
      </c>
      <c r="N427" s="15" t="s">
        <v>1644</v>
      </c>
      <c r="P427" s="19">
        <v>10</v>
      </c>
      <c r="Q427" s="17">
        <v>115</v>
      </c>
      <c r="R427" s="26">
        <v>87</v>
      </c>
      <c r="S427" s="13">
        <v>2743</v>
      </c>
      <c r="T427" s="17">
        <v>56</v>
      </c>
      <c r="U427" s="17">
        <v>5</v>
      </c>
      <c r="V427" s="17">
        <v>6</v>
      </c>
      <c r="W427" s="46">
        <v>0.45454545454545453</v>
      </c>
      <c r="X427" s="16">
        <v>44187</v>
      </c>
      <c r="Y427" s="16">
        <v>44135</v>
      </c>
      <c r="AA427" s="17">
        <v>7077</v>
      </c>
      <c r="AB427" s="17">
        <v>7223</v>
      </c>
      <c r="AC427" s="39">
        <v>-2.0213207808389866E-2</v>
      </c>
      <c r="AD427" s="19">
        <v>3.4</v>
      </c>
      <c r="AE427" s="19">
        <v>4.03</v>
      </c>
      <c r="AF427" s="18">
        <v>-0.15632754342431771</v>
      </c>
      <c r="AG427" s="17">
        <v>0</v>
      </c>
      <c r="AH427" s="17">
        <v>11065</v>
      </c>
      <c r="AI427" s="19">
        <v>43.36</v>
      </c>
      <c r="AJ427" s="19">
        <v>38.880000000000003</v>
      </c>
      <c r="AK427" s="18">
        <v>0.11522633744855958</v>
      </c>
      <c r="AL427" s="19">
        <v>13.28</v>
      </c>
      <c r="AM427" s="19">
        <v>56.96</v>
      </c>
      <c r="AN427" s="22">
        <v>8.2000000000000007E-3</v>
      </c>
      <c r="AO427" s="19">
        <v>14.63</v>
      </c>
      <c r="AP427" s="37" t="s">
        <v>883</v>
      </c>
    </row>
    <row r="428" spans="1:42" ht="17.25" customHeight="1" x14ac:dyDescent="0.35">
      <c r="A428" s="11">
        <v>427</v>
      </c>
      <c r="B428" s="12" t="s">
        <v>1037</v>
      </c>
      <c r="C428" s="11" t="s">
        <v>265</v>
      </c>
      <c r="D428" s="11" t="s">
        <v>1038</v>
      </c>
      <c r="E428" s="11" t="s">
        <v>66</v>
      </c>
      <c r="F428" s="11" t="s">
        <v>1039</v>
      </c>
      <c r="G428" s="13">
        <v>7213.7</v>
      </c>
      <c r="H428" s="13">
        <v>6021.8</v>
      </c>
      <c r="I428" s="14">
        <v>43921</v>
      </c>
      <c r="J428" s="15">
        <v>1.012</v>
      </c>
      <c r="K428" s="34" t="s">
        <v>124</v>
      </c>
      <c r="L428" s="15">
        <v>5.8</v>
      </c>
      <c r="M428" s="15">
        <v>0</v>
      </c>
      <c r="N428" s="15" t="s">
        <v>1644</v>
      </c>
      <c r="P428" s="19">
        <v>1.6</v>
      </c>
      <c r="Q428" s="17">
        <v>20.100000000000001</v>
      </c>
      <c r="R428" s="26">
        <v>82.043000000000006</v>
      </c>
      <c r="S428" s="13">
        <v>182</v>
      </c>
      <c r="T428" s="43">
        <v>58</v>
      </c>
      <c r="U428" s="43">
        <v>2</v>
      </c>
      <c r="V428" s="43">
        <v>10</v>
      </c>
      <c r="W428" s="46">
        <v>0.16666666666666666</v>
      </c>
      <c r="X428" s="16">
        <v>44256</v>
      </c>
      <c r="Y428" s="16">
        <v>44196</v>
      </c>
      <c r="Z428" s="16" t="s">
        <v>1649</v>
      </c>
      <c r="AA428" s="17">
        <v>7308</v>
      </c>
      <c r="AB428" s="17">
        <v>6824.4</v>
      </c>
      <c r="AC428" s="39">
        <v>7.0863372604185043E-2</v>
      </c>
      <c r="AD428" s="19">
        <v>1.87</v>
      </c>
      <c r="AE428" s="19">
        <v>3.51</v>
      </c>
      <c r="AF428" s="18">
        <v>-0.46723646723646717</v>
      </c>
      <c r="AG428" s="17">
        <v>175</v>
      </c>
      <c r="AH428" s="17">
        <v>22815</v>
      </c>
      <c r="AI428" s="19">
        <v>18.71</v>
      </c>
      <c r="AJ428" s="19">
        <v>20.260000000000002</v>
      </c>
      <c r="AK428" s="18">
        <v>-7.6505429417571602E-2</v>
      </c>
      <c r="AL428" s="19">
        <v>11.88</v>
      </c>
      <c r="AM428" s="19">
        <v>21.49</v>
      </c>
      <c r="AN428" s="22">
        <v>4.2599999999999999E-2</v>
      </c>
      <c r="AO428" s="19">
        <v>11.39</v>
      </c>
    </row>
    <row r="429" spans="1:42" ht="17.25" customHeight="1" x14ac:dyDescent="0.35">
      <c r="A429" s="11">
        <v>428</v>
      </c>
      <c r="B429" s="12" t="s">
        <v>1121</v>
      </c>
      <c r="C429" s="11" t="s">
        <v>211</v>
      </c>
      <c r="D429" s="11" t="s">
        <v>1122</v>
      </c>
      <c r="E429" s="11" t="s">
        <v>66</v>
      </c>
      <c r="F429" s="11" t="s">
        <v>1123</v>
      </c>
      <c r="G429" s="13">
        <v>7210.3</v>
      </c>
      <c r="H429" s="13">
        <v>6874.4</v>
      </c>
      <c r="I429" s="14">
        <v>43909</v>
      </c>
      <c r="J429" s="15">
        <v>1.9451689999999999</v>
      </c>
      <c r="K429" s="34" t="s">
        <v>121</v>
      </c>
      <c r="L429" s="15">
        <v>2.4</v>
      </c>
      <c r="M429" s="15">
        <v>9.2999999999999999E-2</v>
      </c>
      <c r="N429" s="15" t="s">
        <v>1644</v>
      </c>
      <c r="P429" s="19">
        <v>5.5</v>
      </c>
      <c r="Q429" s="17">
        <v>109</v>
      </c>
      <c r="S429" s="13">
        <v>331</v>
      </c>
      <c r="T429" s="17">
        <v>64.777777777777771</v>
      </c>
      <c r="U429" s="17">
        <v>2</v>
      </c>
      <c r="V429" s="17">
        <v>7</v>
      </c>
      <c r="W429" s="46">
        <v>0.22222222222222221</v>
      </c>
      <c r="X429" s="16">
        <v>44256</v>
      </c>
      <c r="Y429" s="16">
        <v>44196</v>
      </c>
      <c r="Z429" s="16" t="s">
        <v>1649</v>
      </c>
      <c r="AA429" s="17">
        <v>7131.8</v>
      </c>
      <c r="AB429" s="17">
        <v>7210.3</v>
      </c>
      <c r="AC429" s="39">
        <v>-1.0887203029000181E-2</v>
      </c>
      <c r="AD429" s="19">
        <v>13.18</v>
      </c>
      <c r="AE429" s="19">
        <v>9.5500000000000007</v>
      </c>
      <c r="AF429" s="18">
        <v>0.38010471204188467</v>
      </c>
      <c r="AG429" s="17">
        <v>562.20000000000005</v>
      </c>
      <c r="AH429" s="17">
        <v>3676.3</v>
      </c>
      <c r="AI429" s="19">
        <v>145.74</v>
      </c>
      <c r="AJ429" s="19">
        <v>111.79</v>
      </c>
      <c r="AK429" s="18">
        <v>0.30369442705072008</v>
      </c>
      <c r="AL429" s="19">
        <v>39.36</v>
      </c>
      <c r="AM429" s="19">
        <v>180.67</v>
      </c>
      <c r="AO429" s="19">
        <v>13.66</v>
      </c>
    </row>
    <row r="430" spans="1:42" ht="17.25" customHeight="1" x14ac:dyDescent="0.35">
      <c r="A430" s="11">
        <v>429</v>
      </c>
      <c r="B430" s="12" t="s">
        <v>1627</v>
      </c>
      <c r="C430" s="11" t="s">
        <v>196</v>
      </c>
      <c r="D430" s="11" t="s">
        <v>1628</v>
      </c>
      <c r="E430" s="11" t="s">
        <v>66</v>
      </c>
      <c r="F430" s="11" t="s">
        <v>1629</v>
      </c>
      <c r="G430" s="13">
        <v>7195</v>
      </c>
      <c r="H430" s="13">
        <v>6934</v>
      </c>
      <c r="I430" s="14">
        <v>43913</v>
      </c>
      <c r="J430" s="15">
        <v>4.42</v>
      </c>
      <c r="K430" s="15" t="s">
        <v>121</v>
      </c>
      <c r="L430" s="15">
        <v>5.8</v>
      </c>
      <c r="M430" s="15">
        <v>2.68</v>
      </c>
      <c r="N430" s="15" t="s">
        <v>1644</v>
      </c>
      <c r="P430" s="19">
        <v>9</v>
      </c>
      <c r="Q430" s="17">
        <v>160</v>
      </c>
      <c r="R430" s="26">
        <v>56.07</v>
      </c>
      <c r="S430" s="13">
        <v>281.33999999999997</v>
      </c>
      <c r="T430" s="43">
        <v>59</v>
      </c>
      <c r="U430" s="43">
        <v>3</v>
      </c>
      <c r="V430" s="43">
        <v>10</v>
      </c>
      <c r="W430" s="46">
        <v>0.23076923076923078</v>
      </c>
      <c r="X430" s="16">
        <v>44235</v>
      </c>
      <c r="Y430" s="16">
        <v>44196</v>
      </c>
      <c r="Z430" s="16" t="s">
        <v>1649</v>
      </c>
      <c r="AA430" s="17">
        <v>7004</v>
      </c>
      <c r="AB430" s="17">
        <v>7195</v>
      </c>
      <c r="AC430" s="39">
        <v>-2.6546212647671995E-2</v>
      </c>
      <c r="AD430" s="19">
        <v>4.2</v>
      </c>
      <c r="AE430" s="19">
        <v>3.52</v>
      </c>
      <c r="AF430" s="18">
        <v>0.19318181818181823</v>
      </c>
      <c r="AG430" s="17">
        <v>6127</v>
      </c>
      <c r="AH430" s="17">
        <v>22331.4</v>
      </c>
      <c r="AI430" s="19">
        <v>123.22</v>
      </c>
      <c r="AJ430" s="19">
        <v>93.26</v>
      </c>
      <c r="AK430" s="18">
        <v>0.32125241260990772</v>
      </c>
      <c r="AL430" s="19">
        <v>65.09</v>
      </c>
      <c r="AM430" s="19">
        <v>129.12</v>
      </c>
      <c r="AN430" s="22">
        <v>1.55E-2</v>
      </c>
      <c r="AO430" s="19">
        <v>29.84</v>
      </c>
      <c r="AP430" s="1"/>
    </row>
    <row r="431" spans="1:42" ht="17.25" customHeight="1" x14ac:dyDescent="0.35">
      <c r="A431" s="11">
        <v>430</v>
      </c>
      <c r="B431" s="12" t="s">
        <v>1209</v>
      </c>
      <c r="C431" s="11" t="s">
        <v>34</v>
      </c>
      <c r="D431" s="11" t="s">
        <v>1210</v>
      </c>
      <c r="E431" s="11" t="s">
        <v>66</v>
      </c>
      <c r="F431" s="11" t="s">
        <v>1211</v>
      </c>
      <c r="G431" s="13">
        <v>7183.2</v>
      </c>
      <c r="H431" s="13">
        <v>6909.4</v>
      </c>
      <c r="I431" s="14">
        <v>43923</v>
      </c>
      <c r="J431" s="15">
        <v>3.06</v>
      </c>
      <c r="K431" s="34" t="s">
        <v>1188</v>
      </c>
      <c r="L431" s="15">
        <v>3.4</v>
      </c>
      <c r="M431" s="15">
        <v>0</v>
      </c>
      <c r="N431" s="15" t="s">
        <v>1644</v>
      </c>
      <c r="P431" s="19">
        <v>8.01</v>
      </c>
      <c r="Q431" s="17">
        <v>97</v>
      </c>
      <c r="R431" s="26">
        <v>83</v>
      </c>
      <c r="S431" s="13">
        <v>258</v>
      </c>
      <c r="T431" s="43"/>
      <c r="U431" s="43"/>
      <c r="V431" s="43"/>
      <c r="W431" s="46" t="e">
        <v>#DIV/0!</v>
      </c>
      <c r="X431" s="16">
        <v>44252</v>
      </c>
      <c r="Y431" s="16">
        <v>44196</v>
      </c>
      <c r="Z431" s="16" t="s">
        <v>1649</v>
      </c>
      <c r="AA431" s="17">
        <v>6321</v>
      </c>
      <c r="AB431" s="17">
        <v>7183</v>
      </c>
      <c r="AC431" s="39">
        <v>-0.12000556870388417</v>
      </c>
      <c r="AD431" s="19">
        <v>4.38</v>
      </c>
      <c r="AE431" s="19">
        <v>5.17</v>
      </c>
      <c r="AF431" s="18">
        <v>-0.15280464216634429</v>
      </c>
      <c r="AG431" s="17">
        <v>1243</v>
      </c>
      <c r="AH431" s="17">
        <v>5228</v>
      </c>
      <c r="AI431" s="19">
        <v>68.180000000000007</v>
      </c>
      <c r="AJ431" s="19">
        <v>64.16</v>
      </c>
      <c r="AK431" s="18">
        <v>6.2655860349127346E-2</v>
      </c>
      <c r="AL431" s="19">
        <v>22.51</v>
      </c>
      <c r="AM431" s="19">
        <v>95.96</v>
      </c>
      <c r="AO431" s="19">
        <v>21.44</v>
      </c>
    </row>
    <row r="432" spans="1:42" ht="17.25" customHeight="1" x14ac:dyDescent="0.35">
      <c r="A432" s="11">
        <v>431</v>
      </c>
      <c r="B432" s="12" t="s">
        <v>1293</v>
      </c>
      <c r="C432" s="11" t="s">
        <v>864</v>
      </c>
      <c r="D432" s="11" t="s">
        <v>1294</v>
      </c>
      <c r="E432" s="11" t="s">
        <v>66</v>
      </c>
      <c r="F432" s="11" t="s">
        <v>1295</v>
      </c>
      <c r="G432" s="13">
        <v>7160</v>
      </c>
      <c r="H432" s="13">
        <v>7057</v>
      </c>
      <c r="I432" s="14">
        <v>43903</v>
      </c>
      <c r="J432" s="15">
        <v>2.17</v>
      </c>
      <c r="K432" s="34" t="s">
        <v>122</v>
      </c>
      <c r="L432" s="15">
        <v>4.8</v>
      </c>
      <c r="M432" s="15">
        <v>0.11</v>
      </c>
      <c r="N432" s="15" t="s">
        <v>1644</v>
      </c>
      <c r="P432" s="19">
        <v>6.1</v>
      </c>
      <c r="Q432" s="17">
        <v>115</v>
      </c>
      <c r="R432" s="26">
        <v>55</v>
      </c>
      <c r="S432" s="13">
        <v>275</v>
      </c>
      <c r="T432" s="43">
        <v>62.166666666666664</v>
      </c>
      <c r="U432" s="43">
        <v>3</v>
      </c>
      <c r="V432" s="43">
        <v>9</v>
      </c>
      <c r="W432" s="46">
        <v>0.25</v>
      </c>
      <c r="X432" s="16">
        <v>44244</v>
      </c>
      <c r="Y432" s="16">
        <v>44196</v>
      </c>
      <c r="Z432" s="16" t="s">
        <v>1649</v>
      </c>
      <c r="AA432" s="17">
        <v>7055</v>
      </c>
      <c r="AB432" s="17">
        <v>7160</v>
      </c>
      <c r="AC432" s="39">
        <v>-1.4664804469273743E-2</v>
      </c>
      <c r="AD432" s="19">
        <v>-3.53</v>
      </c>
      <c r="AE432" s="19">
        <v>3.68</v>
      </c>
      <c r="AF432" s="18">
        <v>-1.9592391304347825</v>
      </c>
      <c r="AG432" s="17">
        <v>989</v>
      </c>
      <c r="AH432" s="17">
        <v>9481</v>
      </c>
      <c r="AI432" s="19">
        <v>75.260000000000005</v>
      </c>
      <c r="AJ432" s="19">
        <v>63.71</v>
      </c>
      <c r="AK432" s="18">
        <v>0.18129022131533518</v>
      </c>
      <c r="AL432" s="19">
        <v>28.56</v>
      </c>
      <c r="AM432" s="19">
        <v>87.89</v>
      </c>
      <c r="AN432" s="22">
        <v>1.34E-2</v>
      </c>
    </row>
    <row r="433" spans="1:42" ht="17.25" customHeight="1" x14ac:dyDescent="0.35">
      <c r="A433" s="11">
        <v>432</v>
      </c>
      <c r="B433" s="12" t="s">
        <v>1373</v>
      </c>
      <c r="C433" s="11" t="s">
        <v>438</v>
      </c>
      <c r="D433" s="11" t="s">
        <v>1374</v>
      </c>
      <c r="E433" s="11" t="s">
        <v>66</v>
      </c>
      <c r="F433" s="11" t="s">
        <v>1375</v>
      </c>
      <c r="G433" s="13">
        <v>7159.4</v>
      </c>
      <c r="H433" s="13">
        <v>7314.2</v>
      </c>
      <c r="I433" s="14">
        <v>43950</v>
      </c>
      <c r="J433" s="15">
        <v>2.8</v>
      </c>
      <c r="K433" s="34" t="s">
        <v>121</v>
      </c>
      <c r="L433" s="15">
        <v>5.27</v>
      </c>
      <c r="M433" s="15">
        <v>0.14000000000000001</v>
      </c>
      <c r="N433" s="15" t="s">
        <v>1644</v>
      </c>
      <c r="P433" s="19">
        <v>5.758</v>
      </c>
      <c r="Q433" s="17">
        <v>89</v>
      </c>
      <c r="R433" s="26">
        <v>64.66</v>
      </c>
      <c r="S433" s="13">
        <v>1719.2460000000001</v>
      </c>
      <c r="W433" s="46" t="e">
        <v>#DIV/0!</v>
      </c>
      <c r="X433" s="16">
        <v>44253</v>
      </c>
      <c r="Y433" s="16">
        <v>44196</v>
      </c>
      <c r="Z433" s="16" t="s">
        <v>1649</v>
      </c>
      <c r="AA433" s="17">
        <v>4578</v>
      </c>
      <c r="AB433" s="17">
        <v>4566</v>
      </c>
      <c r="AC433" s="39">
        <v>2.6281208935611039E-3</v>
      </c>
      <c r="AD433" s="19">
        <v>14.98</v>
      </c>
      <c r="AE433" s="19">
        <v>2.27</v>
      </c>
      <c r="AF433" s="18">
        <v>5.5991189427312777</v>
      </c>
      <c r="AG433" s="17">
        <v>873</v>
      </c>
      <c r="AH433" s="17">
        <v>34000</v>
      </c>
      <c r="AI433" s="19">
        <v>82.84</v>
      </c>
      <c r="AJ433" s="19">
        <v>78.25</v>
      </c>
      <c r="AK433" s="18">
        <v>5.8658146964856273E-2</v>
      </c>
      <c r="AL433" s="19">
        <v>30.6</v>
      </c>
      <c r="AM433" s="19">
        <v>95.43</v>
      </c>
      <c r="AO433" s="19">
        <v>6.23</v>
      </c>
    </row>
    <row r="434" spans="1:42" ht="17.25" customHeight="1" x14ac:dyDescent="0.35">
      <c r="A434" s="11">
        <v>433</v>
      </c>
      <c r="B434" s="12" t="s">
        <v>55</v>
      </c>
      <c r="C434" s="11" t="s">
        <v>7</v>
      </c>
      <c r="D434" s="11" t="s">
        <v>56</v>
      </c>
      <c r="E434" s="11" t="s">
        <v>66</v>
      </c>
      <c r="F434" s="11" t="s">
        <v>88</v>
      </c>
      <c r="G434" s="13">
        <v>7136.4</v>
      </c>
      <c r="H434" s="13">
        <v>7395.8</v>
      </c>
      <c r="I434" s="14">
        <v>43916</v>
      </c>
      <c r="J434" s="15">
        <v>3.7589999999999999</v>
      </c>
      <c r="K434" s="34" t="s">
        <v>122</v>
      </c>
      <c r="L434" s="15">
        <v>8.6</v>
      </c>
      <c r="M434" s="15">
        <v>0.1744</v>
      </c>
      <c r="N434" s="15" t="s">
        <v>1644</v>
      </c>
      <c r="P434" s="19">
        <v>9.1489999999999991</v>
      </c>
      <c r="Q434" s="17">
        <v>203</v>
      </c>
      <c r="R434" s="26">
        <v>45.140999999999998</v>
      </c>
      <c r="S434" s="13">
        <v>400.01</v>
      </c>
      <c r="T434" s="43">
        <v>60</v>
      </c>
      <c r="U434" s="43">
        <v>3</v>
      </c>
      <c r="V434" s="43">
        <v>6</v>
      </c>
      <c r="W434" s="46">
        <v>0.33333333333333331</v>
      </c>
      <c r="X434" s="16">
        <v>44239</v>
      </c>
      <c r="Y434" s="16">
        <v>44196</v>
      </c>
      <c r="Z434" s="16" t="s">
        <v>1649</v>
      </c>
      <c r="AA434" s="17">
        <v>6684</v>
      </c>
      <c r="AB434" s="17">
        <v>7136</v>
      </c>
      <c r="AC434" s="39">
        <v>-6.3340807174887895E-2</v>
      </c>
      <c r="AD434" s="19">
        <v>4.7</v>
      </c>
      <c r="AE434" s="19">
        <v>4.6100000000000003</v>
      </c>
      <c r="AF434" s="18">
        <v>1.9522776572668082E-2</v>
      </c>
      <c r="AG434" s="17">
        <v>4072.5419999999999</v>
      </c>
      <c r="AH434" s="17">
        <v>9152.0740000000005</v>
      </c>
      <c r="AI434" s="19">
        <v>125.75</v>
      </c>
      <c r="AJ434" s="19">
        <v>112.75</v>
      </c>
      <c r="AK434" s="18">
        <v>0.11529933481152993</v>
      </c>
      <c r="AL434" s="19">
        <v>62.95</v>
      </c>
      <c r="AM434" s="19">
        <v>133.29</v>
      </c>
      <c r="AN434" s="22">
        <v>1.4999999999999999E-2</v>
      </c>
      <c r="AO434" s="19">
        <v>28.04</v>
      </c>
    </row>
    <row r="435" spans="1:42" ht="17.25" customHeight="1" x14ac:dyDescent="0.35">
      <c r="A435" s="11">
        <v>434</v>
      </c>
      <c r="B435" s="12" t="s">
        <v>1455</v>
      </c>
      <c r="C435" s="11" t="s">
        <v>35</v>
      </c>
      <c r="D435" s="11" t="s">
        <v>1456</v>
      </c>
      <c r="E435" s="11" t="s">
        <v>66</v>
      </c>
      <c r="F435" s="11" t="s">
        <v>1457</v>
      </c>
      <c r="G435" s="13">
        <v>7105.2</v>
      </c>
      <c r="H435" s="13">
        <v>6418.3</v>
      </c>
      <c r="I435" s="14">
        <v>44211</v>
      </c>
      <c r="J435" s="15">
        <v>1.62</v>
      </c>
      <c r="K435" s="34" t="s">
        <v>121</v>
      </c>
      <c r="L435" s="15">
        <v>3.9</v>
      </c>
      <c r="M435" s="15">
        <v>0</v>
      </c>
      <c r="N435" s="15" t="s">
        <v>1644</v>
      </c>
      <c r="P435" s="19">
        <v>4.0999999999999996</v>
      </c>
      <c r="Q435" s="17">
        <v>68</v>
      </c>
      <c r="R435" s="26">
        <v>60.38</v>
      </c>
      <c r="S435" s="13">
        <v>823.82</v>
      </c>
      <c r="T435" s="44"/>
      <c r="U435" s="44"/>
      <c r="V435" s="44"/>
      <c r="W435" s="46" t="e">
        <v>#DIV/0!</v>
      </c>
      <c r="X435" s="16">
        <v>44155</v>
      </c>
      <c r="Y435" s="16">
        <v>44104</v>
      </c>
      <c r="AA435" s="17">
        <v>6944</v>
      </c>
      <c r="AB435" s="17">
        <v>7105</v>
      </c>
      <c r="AC435" s="39">
        <v>-2.2660098522167486E-2</v>
      </c>
      <c r="AD435" s="19">
        <v>-1.52</v>
      </c>
      <c r="AE435" s="19">
        <v>-0.51</v>
      </c>
      <c r="AF435" s="18">
        <v>1.9803921568627452</v>
      </c>
      <c r="AG435" s="17">
        <v>2490.4</v>
      </c>
      <c r="AH435" s="17">
        <v>6957.5</v>
      </c>
      <c r="AI435" s="19">
        <v>40.19</v>
      </c>
      <c r="AJ435" s="19">
        <v>31.98</v>
      </c>
      <c r="AK435" s="18">
        <v>0.25672295184490296</v>
      </c>
      <c r="AL435" s="19">
        <v>11.67</v>
      </c>
      <c r="AM435" s="19">
        <v>51.1</v>
      </c>
    </row>
    <row r="436" spans="1:42" ht="17.25" customHeight="1" x14ac:dyDescent="0.35">
      <c r="A436" s="11">
        <v>435</v>
      </c>
      <c r="B436" s="12" t="s">
        <v>227</v>
      </c>
      <c r="C436" s="11" t="s">
        <v>228</v>
      </c>
      <c r="D436" s="11" t="s">
        <v>229</v>
      </c>
      <c r="E436" s="11" t="s">
        <v>66</v>
      </c>
      <c r="F436" s="11" t="s">
        <v>230</v>
      </c>
      <c r="G436" s="13">
        <v>7070.1</v>
      </c>
      <c r="H436" s="13">
        <v>7159</v>
      </c>
      <c r="I436" s="14">
        <v>44260</v>
      </c>
      <c r="J436" s="15">
        <v>2.71</v>
      </c>
      <c r="K436" s="34" t="s">
        <v>122</v>
      </c>
      <c r="L436" s="15">
        <v>8.9</v>
      </c>
      <c r="M436" s="15">
        <v>4</v>
      </c>
      <c r="N436" s="15" t="s">
        <v>1644</v>
      </c>
      <c r="P436" s="19">
        <v>8.5</v>
      </c>
      <c r="Q436" s="17">
        <v>692</v>
      </c>
      <c r="R436" s="26">
        <v>11.46</v>
      </c>
      <c r="S436" s="13">
        <v>306.60000000000002</v>
      </c>
      <c r="T436" s="43">
        <v>65.7</v>
      </c>
      <c r="U436" s="43">
        <v>6</v>
      </c>
      <c r="V436" s="43">
        <v>3</v>
      </c>
      <c r="W436" s="46">
        <v>0.66666666666666663</v>
      </c>
      <c r="X436" s="16">
        <v>44252</v>
      </c>
      <c r="Y436" s="16">
        <v>44198</v>
      </c>
      <c r="Z436" s="16" t="s">
        <v>1649</v>
      </c>
      <c r="AA436" s="17">
        <v>6971</v>
      </c>
      <c r="AB436" s="17">
        <v>7070</v>
      </c>
      <c r="AC436" s="39">
        <v>-1.4002828854314003E-2</v>
      </c>
      <c r="AD436" s="19">
        <v>6.61</v>
      </c>
      <c r="AE436" s="19">
        <v>3.57</v>
      </c>
      <c r="AF436" s="18">
        <v>0.85154061624649879</v>
      </c>
      <c r="AG436" s="17">
        <v>1136</v>
      </c>
      <c r="AH436" s="17">
        <v>6083</v>
      </c>
      <c r="AI436" s="19">
        <v>153.65</v>
      </c>
      <c r="AJ436" s="19">
        <v>127.89</v>
      </c>
      <c r="AK436" s="18">
        <v>0.20142309797482216</v>
      </c>
      <c r="AL436" s="19">
        <v>76.959999999999994</v>
      </c>
      <c r="AM436" s="19">
        <v>185.82</v>
      </c>
      <c r="AN436" s="22">
        <v>1.35E-2</v>
      </c>
      <c r="AO436" s="19">
        <v>27.69</v>
      </c>
    </row>
    <row r="437" spans="1:42" ht="17.25" customHeight="1" x14ac:dyDescent="0.35">
      <c r="A437" s="11">
        <v>436</v>
      </c>
      <c r="B437" s="12" t="s">
        <v>324</v>
      </c>
      <c r="C437" s="11" t="s">
        <v>24</v>
      </c>
      <c r="D437" s="11" t="s">
        <v>325</v>
      </c>
      <c r="E437" s="11" t="s">
        <v>66</v>
      </c>
      <c r="F437" s="11" t="s">
        <v>326</v>
      </c>
      <c r="G437" s="13">
        <v>6966.9</v>
      </c>
      <c r="H437" s="13">
        <v>6804</v>
      </c>
      <c r="I437" s="14">
        <v>43906</v>
      </c>
      <c r="J437" s="15">
        <v>1.59</v>
      </c>
      <c r="K437" s="34" t="s">
        <v>122</v>
      </c>
      <c r="L437" s="15">
        <v>6.2</v>
      </c>
      <c r="M437" s="15">
        <v>0.2</v>
      </c>
      <c r="N437" s="15" t="s">
        <v>1644</v>
      </c>
      <c r="P437" s="19">
        <v>4</v>
      </c>
      <c r="Q437" s="17">
        <v>559</v>
      </c>
      <c r="R437" s="26">
        <v>5.78</v>
      </c>
      <c r="S437" s="13">
        <v>220.22</v>
      </c>
      <c r="T437" s="43">
        <v>60.5</v>
      </c>
      <c r="U437" s="43">
        <v>4</v>
      </c>
      <c r="V437" s="43">
        <v>6</v>
      </c>
      <c r="W437" s="46">
        <v>0.4</v>
      </c>
      <c r="X437" s="16">
        <v>44239</v>
      </c>
      <c r="Y437" s="16">
        <v>44198</v>
      </c>
      <c r="Z437" s="16" t="s">
        <v>1649</v>
      </c>
      <c r="AA437" s="17">
        <v>6664</v>
      </c>
      <c r="AB437" s="17">
        <v>6967</v>
      </c>
      <c r="AC437" s="39">
        <v>-4.3490742069757428E-2</v>
      </c>
      <c r="AD437" s="19">
        <v>-0.21</v>
      </c>
      <c r="AE437" s="19">
        <v>1.64</v>
      </c>
      <c r="AF437" s="18">
        <v>-1.1280487804878048</v>
      </c>
      <c r="AG437" s="17">
        <v>1255.6300000000001</v>
      </c>
      <c r="AH437" s="17">
        <v>7698.87</v>
      </c>
      <c r="AI437" s="19">
        <v>14.46</v>
      </c>
      <c r="AJ437" s="19">
        <v>14.01</v>
      </c>
      <c r="AK437" s="18">
        <v>3.2119914346895151E-2</v>
      </c>
      <c r="AL437" s="19">
        <v>6.96</v>
      </c>
      <c r="AM437" s="19">
        <v>21.24</v>
      </c>
      <c r="AN437" s="22">
        <v>3.1199999999999999E-2</v>
      </c>
      <c r="AP437" s="41"/>
    </row>
    <row r="438" spans="1:42" ht="17.25" customHeight="1" x14ac:dyDescent="0.35">
      <c r="A438" s="11">
        <v>437</v>
      </c>
      <c r="B438" s="12" t="s">
        <v>420</v>
      </c>
      <c r="C438" s="11" t="s">
        <v>228</v>
      </c>
      <c r="D438" s="11" t="s">
        <v>421</v>
      </c>
      <c r="E438" s="11" t="s">
        <v>66</v>
      </c>
      <c r="F438" s="11" t="s">
        <v>422</v>
      </c>
      <c r="G438" s="13">
        <v>6964.3</v>
      </c>
      <c r="H438" s="13">
        <v>7014.6</v>
      </c>
      <c r="I438" s="14">
        <v>43910</v>
      </c>
      <c r="J438" s="15">
        <v>3.05</v>
      </c>
      <c r="K438" s="34" t="s">
        <v>124</v>
      </c>
      <c r="L438" s="15">
        <v>3.5</v>
      </c>
      <c r="M438" s="15">
        <v>0</v>
      </c>
      <c r="N438" s="15" t="s">
        <v>1644</v>
      </c>
      <c r="P438" s="19">
        <v>10</v>
      </c>
      <c r="Q438" s="17">
        <v>125.5</v>
      </c>
      <c r="R438" s="26">
        <v>71.2</v>
      </c>
      <c r="S438" s="13">
        <v>292.39999999999998</v>
      </c>
      <c r="T438" s="43">
        <v>60</v>
      </c>
      <c r="U438" s="43">
        <v>4</v>
      </c>
      <c r="V438" s="43">
        <v>10</v>
      </c>
      <c r="W438" s="46">
        <v>0.2857142857142857</v>
      </c>
      <c r="X438" s="16">
        <v>44251</v>
      </c>
      <c r="Y438" s="16">
        <v>44196</v>
      </c>
      <c r="Z438" s="16" t="s">
        <v>1649</v>
      </c>
      <c r="AA438" s="17">
        <v>6658</v>
      </c>
      <c r="AB438" s="17">
        <v>6964</v>
      </c>
      <c r="AC438" s="39">
        <v>-4.3940264215967834E-2</v>
      </c>
      <c r="AD438" s="19">
        <v>4.84</v>
      </c>
      <c r="AE438" s="19">
        <v>7.34</v>
      </c>
      <c r="AF438" s="18">
        <v>-0.34059945504087197</v>
      </c>
      <c r="AG438" s="17">
        <v>863.5</v>
      </c>
      <c r="AH438" s="17">
        <v>7433.6</v>
      </c>
      <c r="AI438" s="19">
        <v>137.47</v>
      </c>
      <c r="AJ438" s="19">
        <v>108.42</v>
      </c>
      <c r="AK438" s="18">
        <v>0.26793949455819954</v>
      </c>
      <c r="AL438" s="19">
        <v>71.05</v>
      </c>
      <c r="AM438" s="19">
        <v>148.13999999999999</v>
      </c>
      <c r="AN438" s="22">
        <v>2.8899999999999999E-2</v>
      </c>
      <c r="AO438" s="19">
        <v>28.83</v>
      </c>
    </row>
    <row r="439" spans="1:42" ht="17.25" customHeight="1" x14ac:dyDescent="0.35">
      <c r="A439" s="11">
        <v>438</v>
      </c>
      <c r="B439" s="12" t="s">
        <v>505</v>
      </c>
      <c r="C439" s="11" t="s">
        <v>6</v>
      </c>
      <c r="D439" s="11" t="s">
        <v>506</v>
      </c>
      <c r="E439" s="11" t="s">
        <v>66</v>
      </c>
      <c r="F439" s="11" t="s">
        <v>507</v>
      </c>
      <c r="G439" s="13">
        <v>6941.3</v>
      </c>
      <c r="H439" s="13">
        <v>6454.7</v>
      </c>
      <c r="I439" s="14">
        <v>43899</v>
      </c>
      <c r="J439" s="15">
        <v>2.7</v>
      </c>
      <c r="K439" s="34" t="s">
        <v>122</v>
      </c>
      <c r="L439" s="15">
        <v>6.5</v>
      </c>
      <c r="M439" s="15">
        <v>0.2</v>
      </c>
      <c r="N439" s="15" t="s">
        <v>1644</v>
      </c>
      <c r="P439" s="19">
        <v>5.6</v>
      </c>
      <c r="Q439" s="17">
        <v>84</v>
      </c>
      <c r="R439" s="26">
        <v>66.090999999999994</v>
      </c>
      <c r="S439" s="13">
        <v>256</v>
      </c>
      <c r="T439" s="43"/>
      <c r="U439" s="43"/>
      <c r="V439" s="43"/>
      <c r="W439" s="46" t="e">
        <v>#DIV/0!</v>
      </c>
      <c r="X439" s="16">
        <v>44249</v>
      </c>
      <c r="Y439" s="16">
        <v>44196</v>
      </c>
      <c r="Z439" s="16" t="s">
        <v>1649</v>
      </c>
      <c r="AA439" s="17">
        <v>4192.7120000000004</v>
      </c>
      <c r="AB439" s="17">
        <v>4879.5929999999998</v>
      </c>
      <c r="AC439" s="39">
        <v>-0.14076604339747176</v>
      </c>
      <c r="AD439" s="19">
        <v>9.94</v>
      </c>
      <c r="AE439" s="19">
        <v>13.75</v>
      </c>
      <c r="AF439" s="18">
        <v>-0.27709090909090911</v>
      </c>
      <c r="AG439" s="17">
        <v>4593.1120000000001</v>
      </c>
      <c r="AH439" s="17">
        <v>142601.10500000001</v>
      </c>
      <c r="AI439" s="19">
        <v>126.41</v>
      </c>
      <c r="AJ439" s="19">
        <v>162.38999999999999</v>
      </c>
      <c r="AK439" s="18">
        <v>-0.22156536732557419</v>
      </c>
      <c r="AL439" s="19">
        <v>85.09</v>
      </c>
      <c r="AM439" s="19">
        <v>164.72</v>
      </c>
      <c r="AN439" s="22">
        <v>2.81E-2</v>
      </c>
      <c r="AO439" s="19">
        <v>16.02</v>
      </c>
    </row>
    <row r="440" spans="1:42" ht="17.25" customHeight="1" x14ac:dyDescent="0.35">
      <c r="A440" s="11">
        <v>439</v>
      </c>
      <c r="B440" s="12" t="s">
        <v>1545</v>
      </c>
      <c r="C440" s="11" t="s">
        <v>2</v>
      </c>
      <c r="D440" s="11" t="s">
        <v>1546</v>
      </c>
      <c r="E440" s="11" t="s">
        <v>66</v>
      </c>
      <c r="F440" s="11" t="s">
        <v>1545</v>
      </c>
      <c r="G440" s="13">
        <v>6915</v>
      </c>
      <c r="H440" s="13">
        <v>6405</v>
      </c>
      <c r="I440" s="14">
        <v>43902</v>
      </c>
      <c r="J440" s="15">
        <v>5.59</v>
      </c>
      <c r="K440" s="15" t="s">
        <v>122</v>
      </c>
      <c r="L440" s="15">
        <v>6.2</v>
      </c>
      <c r="M440" s="15">
        <v>0.11</v>
      </c>
      <c r="N440" s="15" t="s">
        <v>1644</v>
      </c>
      <c r="P440" s="19">
        <v>12.78</v>
      </c>
      <c r="Q440" s="17">
        <v>235</v>
      </c>
      <c r="R440" s="26">
        <v>54.280999999999999</v>
      </c>
      <c r="S440" s="13">
        <v>380.05599999999998</v>
      </c>
      <c r="T440" s="43">
        <v>65</v>
      </c>
      <c r="U440" s="43">
        <v>6</v>
      </c>
      <c r="V440" s="43">
        <v>3</v>
      </c>
      <c r="W440" s="46">
        <v>0.66666666666666663</v>
      </c>
      <c r="X440" s="16">
        <v>44253</v>
      </c>
      <c r="Y440" s="20">
        <v>44196</v>
      </c>
      <c r="Z440" s="16" t="s">
        <v>1649</v>
      </c>
      <c r="AA440" s="17">
        <v>6207</v>
      </c>
      <c r="AB440" s="17">
        <v>6915</v>
      </c>
      <c r="AC440" s="39">
        <v>-0.10238611713665943</v>
      </c>
      <c r="AD440" s="19">
        <v>-0.3</v>
      </c>
      <c r="AE440" s="19">
        <v>3.71</v>
      </c>
      <c r="AF440" s="18">
        <v>-1.0808625336927222</v>
      </c>
      <c r="AG440" s="17">
        <v>2837</v>
      </c>
      <c r="AH440" s="17">
        <v>8414</v>
      </c>
      <c r="AI440" s="19">
        <v>37.57</v>
      </c>
      <c r="AJ440" s="19">
        <v>35.159999999999997</v>
      </c>
      <c r="AK440" s="18">
        <v>6.8543799772468827E-2</v>
      </c>
      <c r="AL440" s="19">
        <v>10.55</v>
      </c>
      <c r="AM440" s="19">
        <v>39.299999999999997</v>
      </c>
      <c r="AP440" s="1" t="s">
        <v>1547</v>
      </c>
    </row>
    <row r="441" spans="1:42" ht="17.25" customHeight="1" x14ac:dyDescent="0.35">
      <c r="A441" s="11">
        <v>440</v>
      </c>
      <c r="B441" s="12" t="s">
        <v>596</v>
      </c>
      <c r="C441" s="11" t="s">
        <v>6</v>
      </c>
      <c r="D441" s="11" t="s">
        <v>597</v>
      </c>
      <c r="E441" s="11" t="s">
        <v>66</v>
      </c>
      <c r="F441" s="11" t="s">
        <v>598</v>
      </c>
      <c r="G441" s="13">
        <v>6895.1</v>
      </c>
      <c r="H441" s="13">
        <v>6658.9</v>
      </c>
      <c r="I441" s="14">
        <v>43900</v>
      </c>
      <c r="J441" s="15">
        <v>4.9000000000000004</v>
      </c>
      <c r="K441" s="34" t="s">
        <v>124</v>
      </c>
      <c r="L441" s="15">
        <v>9.6</v>
      </c>
      <c r="M441" s="15">
        <v>0.72</v>
      </c>
      <c r="N441" s="15" t="s">
        <v>1644</v>
      </c>
      <c r="P441" s="19">
        <v>9.5</v>
      </c>
      <c r="Q441" s="17">
        <v>123</v>
      </c>
      <c r="R441" s="26">
        <v>77</v>
      </c>
      <c r="S441" s="13">
        <v>257</v>
      </c>
      <c r="T441" s="43">
        <v>59.4</v>
      </c>
      <c r="U441" s="43">
        <v>1</v>
      </c>
      <c r="V441" s="43">
        <v>6</v>
      </c>
      <c r="W441" s="46">
        <v>0.14285714285714285</v>
      </c>
      <c r="X441" s="16">
        <v>44250</v>
      </c>
      <c r="Y441" s="16">
        <v>44196</v>
      </c>
      <c r="Z441" s="16" t="s">
        <v>1649</v>
      </c>
      <c r="AA441" s="17">
        <v>5975</v>
      </c>
      <c r="AB441" s="17">
        <v>6087</v>
      </c>
      <c r="AC441" s="39">
        <v>-1.8399868572367341E-2</v>
      </c>
      <c r="AD441" s="19">
        <v>5.46</v>
      </c>
      <c r="AE441" s="19">
        <v>6.63</v>
      </c>
      <c r="AF441" s="18">
        <v>-0.1764705882352941</v>
      </c>
      <c r="AG441" s="17">
        <v>707</v>
      </c>
      <c r="AH441" s="17">
        <v>170003</v>
      </c>
      <c r="AI441" s="19">
        <v>93.14</v>
      </c>
      <c r="AJ441" s="19">
        <v>102.68</v>
      </c>
      <c r="AK441" s="18">
        <v>-9.2910011686793983E-2</v>
      </c>
      <c r="AL441" s="19">
        <v>60.67</v>
      </c>
      <c r="AM441" s="19">
        <v>103.08</v>
      </c>
      <c r="AN441" s="22">
        <v>2.8000000000000001E-2</v>
      </c>
      <c r="AO441" s="19">
        <v>18.61</v>
      </c>
    </row>
    <row r="442" spans="1:42" ht="17.25" customHeight="1" x14ac:dyDescent="0.35">
      <c r="A442" s="11">
        <v>441</v>
      </c>
      <c r="B442" s="12" t="s">
        <v>682</v>
      </c>
      <c r="C442" s="11" t="s">
        <v>683</v>
      </c>
      <c r="D442" s="11" t="s">
        <v>684</v>
      </c>
      <c r="E442" s="11" t="s">
        <v>66</v>
      </c>
      <c r="F442" s="11" t="s">
        <v>685</v>
      </c>
      <c r="G442" s="13">
        <v>6892.3</v>
      </c>
      <c r="H442" s="13">
        <v>6487.4</v>
      </c>
      <c r="I442" s="14">
        <v>44089</v>
      </c>
      <c r="J442" s="15">
        <v>1.7</v>
      </c>
      <c r="K442" s="34" t="s">
        <v>121</v>
      </c>
      <c r="L442" s="15">
        <v>1.8</v>
      </c>
      <c r="M442" s="15">
        <v>0.41778399999999999</v>
      </c>
      <c r="N442" s="15" t="s">
        <v>1644</v>
      </c>
      <c r="P442" s="19">
        <v>6.7</v>
      </c>
      <c r="Q442" s="17">
        <v>120</v>
      </c>
      <c r="R442" s="26">
        <v>55.712000000000003</v>
      </c>
      <c r="S442" s="13">
        <v>256.697</v>
      </c>
      <c r="T442" s="17">
        <v>63</v>
      </c>
      <c r="U442" s="17">
        <v>3</v>
      </c>
      <c r="V442" s="17">
        <v>7</v>
      </c>
      <c r="W442" s="46">
        <v>0.3</v>
      </c>
      <c r="X442" s="16">
        <v>44041</v>
      </c>
      <c r="Y442" s="16">
        <v>43982</v>
      </c>
      <c r="AA442" s="17">
        <v>7085.12</v>
      </c>
      <c r="AB442" s="17">
        <v>9892.3029999999999</v>
      </c>
      <c r="AC442" s="39">
        <v>-0.28377446586502658</v>
      </c>
      <c r="AD442" s="19">
        <v>8.11</v>
      </c>
      <c r="AE442" s="19">
        <v>7.99</v>
      </c>
      <c r="AF442" s="18">
        <v>1.5018773466833444E-2</v>
      </c>
      <c r="AG442" s="17">
        <v>2870.02</v>
      </c>
      <c r="AH442" s="17">
        <v>7669.8850000000002</v>
      </c>
      <c r="AI442" s="19">
        <v>352.7</v>
      </c>
      <c r="AJ442" s="19">
        <v>265.70999999999998</v>
      </c>
      <c r="AK442" s="18">
        <v>0.3273870008656054</v>
      </c>
      <c r="AL442" s="19">
        <v>154.33000000000001</v>
      </c>
      <c r="AM442" s="19">
        <v>369.2</v>
      </c>
      <c r="AN442" s="22">
        <v>8.8000000000000005E-3</v>
      </c>
      <c r="AO442" s="19">
        <v>38.21</v>
      </c>
    </row>
    <row r="443" spans="1:42" ht="17.25" customHeight="1" x14ac:dyDescent="0.35">
      <c r="A443" s="11">
        <v>442</v>
      </c>
      <c r="B443" s="12" t="s">
        <v>773</v>
      </c>
      <c r="C443" s="11" t="s">
        <v>774</v>
      </c>
      <c r="D443" s="11" t="s">
        <v>775</v>
      </c>
      <c r="E443" s="11" t="s">
        <v>66</v>
      </c>
      <c r="F443" s="11" t="s">
        <v>776</v>
      </c>
      <c r="G443" s="13">
        <v>6863.4</v>
      </c>
      <c r="H443" s="13">
        <v>6166</v>
      </c>
      <c r="I443" s="14">
        <v>43903</v>
      </c>
      <c r="J443" s="15">
        <v>3.3</v>
      </c>
      <c r="K443" s="34" t="s">
        <v>121</v>
      </c>
      <c r="L443" s="15">
        <v>3.1</v>
      </c>
      <c r="M443" s="15">
        <v>0.11700000000000001</v>
      </c>
      <c r="N443" s="15" t="s">
        <v>1644</v>
      </c>
      <c r="P443" s="19">
        <v>10.157999999999999</v>
      </c>
      <c r="Q443" s="17">
        <v>205.7</v>
      </c>
      <c r="R443" s="26">
        <v>49.39</v>
      </c>
      <c r="S443" s="13">
        <v>278.8</v>
      </c>
      <c r="T443" s="43"/>
      <c r="U443" s="43"/>
      <c r="V443" s="43"/>
      <c r="W443" s="46" t="e">
        <v>#DIV/0!</v>
      </c>
      <c r="X443" s="16">
        <v>44243</v>
      </c>
      <c r="Y443" s="16">
        <v>44196</v>
      </c>
      <c r="Z443" s="16" t="s">
        <v>1649</v>
      </c>
      <c r="AA443" s="17">
        <v>7027</v>
      </c>
      <c r="AB443" s="17">
        <v>6782</v>
      </c>
      <c r="AC443" s="39">
        <v>3.6125036862282515E-2</v>
      </c>
      <c r="AD443" s="19">
        <v>1.99</v>
      </c>
      <c r="AE443" s="19">
        <v>5.2</v>
      </c>
      <c r="AF443" s="18">
        <v>-0.61730769230769234</v>
      </c>
      <c r="AG443" s="17">
        <v>1083.7</v>
      </c>
      <c r="AH443" s="17">
        <v>4632.7</v>
      </c>
      <c r="AI443" s="19">
        <v>94.79</v>
      </c>
      <c r="AJ443" s="19">
        <v>98.51</v>
      </c>
      <c r="AK443" s="18">
        <v>-3.7762663688965574E-2</v>
      </c>
      <c r="AL443" s="19">
        <v>37.35</v>
      </c>
      <c r="AM443" s="19">
        <v>137.11000000000001</v>
      </c>
      <c r="AN443" s="22">
        <v>1.95E-2</v>
      </c>
      <c r="AO443" s="19">
        <v>67.45</v>
      </c>
    </row>
    <row r="444" spans="1:42" ht="17.25" customHeight="1" x14ac:dyDescent="0.35">
      <c r="A444" s="11">
        <v>443</v>
      </c>
      <c r="B444" s="12" t="s">
        <v>867</v>
      </c>
      <c r="C444" s="11" t="s">
        <v>25</v>
      </c>
      <c r="D444" s="11" t="s">
        <v>868</v>
      </c>
      <c r="E444" s="11" t="s">
        <v>66</v>
      </c>
      <c r="F444" s="11" t="s">
        <v>869</v>
      </c>
      <c r="G444" s="13">
        <v>6845</v>
      </c>
      <c r="H444" s="13">
        <v>6873</v>
      </c>
      <c r="I444" s="14">
        <v>43909</v>
      </c>
      <c r="J444" s="15">
        <v>2.8</v>
      </c>
      <c r="K444" s="34" t="s">
        <v>122</v>
      </c>
      <c r="L444" s="15">
        <v>5</v>
      </c>
      <c r="M444" s="15">
        <v>3.0000000000000001E-3</v>
      </c>
      <c r="N444" s="15" t="s">
        <v>1645</v>
      </c>
      <c r="O444" s="15" t="s">
        <v>1644</v>
      </c>
      <c r="P444" s="19">
        <v>9</v>
      </c>
      <c r="Q444" s="17">
        <v>73</v>
      </c>
      <c r="R444" s="26">
        <v>123</v>
      </c>
      <c r="S444" s="13">
        <v>436</v>
      </c>
      <c r="T444" s="43">
        <v>67.444444444444443</v>
      </c>
      <c r="U444" s="43">
        <v>2</v>
      </c>
      <c r="V444" s="43">
        <v>7</v>
      </c>
      <c r="W444" s="46">
        <v>0.22222222222222221</v>
      </c>
      <c r="X444" s="16">
        <v>44238</v>
      </c>
      <c r="Y444" s="16">
        <v>44196</v>
      </c>
      <c r="Z444" s="16" t="s">
        <v>1649</v>
      </c>
      <c r="AA444" s="17">
        <v>6680</v>
      </c>
      <c r="AB444" s="17">
        <v>6845</v>
      </c>
      <c r="AC444" s="39">
        <v>-2.4105186267348429E-2</v>
      </c>
      <c r="AD444" s="19">
        <v>2.64</v>
      </c>
      <c r="AE444" s="19">
        <v>2.39</v>
      </c>
      <c r="AF444" s="18">
        <v>0.10460251046025104</v>
      </c>
      <c r="AG444" s="17">
        <v>0</v>
      </c>
      <c r="AH444" s="17">
        <v>29666</v>
      </c>
      <c r="AI444" s="19">
        <v>60.55</v>
      </c>
      <c r="AJ444" s="19">
        <v>60.74</v>
      </c>
      <c r="AK444" s="18">
        <v>-3.1280869278894441E-3</v>
      </c>
      <c r="AL444" s="19">
        <v>46.03</v>
      </c>
      <c r="AM444" s="19">
        <v>67.98</v>
      </c>
      <c r="AN444" s="22">
        <v>3.1E-2</v>
      </c>
      <c r="AO444" s="19">
        <v>21.38</v>
      </c>
    </row>
    <row r="445" spans="1:42" ht="17.25" customHeight="1" x14ac:dyDescent="0.35">
      <c r="A445" s="11">
        <v>444</v>
      </c>
      <c r="B445" s="12" t="s">
        <v>952</v>
      </c>
      <c r="C445" s="11" t="s">
        <v>944</v>
      </c>
      <c r="D445" s="11" t="s">
        <v>953</v>
      </c>
      <c r="E445" s="11" t="s">
        <v>66</v>
      </c>
      <c r="F445" s="11" t="s">
        <v>954</v>
      </c>
      <c r="G445" s="13">
        <v>6840</v>
      </c>
      <c r="H445" s="13">
        <v>6583</v>
      </c>
      <c r="I445" s="14">
        <v>43903</v>
      </c>
      <c r="J445" s="15">
        <v>4.4000000000000004</v>
      </c>
      <c r="K445" s="34" t="s">
        <v>124</v>
      </c>
      <c r="L445" s="15">
        <v>2.9</v>
      </c>
      <c r="M445" s="15">
        <v>0.32</v>
      </c>
      <c r="N445" s="15" t="s">
        <v>1644</v>
      </c>
      <c r="P445" s="19">
        <v>8.8000000000000007</v>
      </c>
      <c r="Q445" s="17">
        <v>234</v>
      </c>
      <c r="R445" s="26">
        <v>37</v>
      </c>
      <c r="S445" s="13">
        <v>92</v>
      </c>
      <c r="W445" s="46" t="e">
        <v>#DIV/0!</v>
      </c>
      <c r="X445" s="16">
        <v>44244</v>
      </c>
      <c r="Y445" s="16">
        <v>44196</v>
      </c>
      <c r="Z445" s="16" t="s">
        <v>1649</v>
      </c>
      <c r="AA445" s="17">
        <v>7126</v>
      </c>
      <c r="AB445" s="17">
        <v>6840</v>
      </c>
      <c r="AC445" s="39">
        <v>4.1812865497076024E-2</v>
      </c>
      <c r="AD445" s="19">
        <v>244.21</v>
      </c>
      <c r="AE445" s="19">
        <v>246.62</v>
      </c>
      <c r="AF445" s="18">
        <v>-9.7721190495499016E-3</v>
      </c>
      <c r="AG445" s="17">
        <v>167</v>
      </c>
      <c r="AH445" s="17">
        <v>6399</v>
      </c>
      <c r="AI445" s="19">
        <v>3028.88</v>
      </c>
      <c r="AJ445" s="19">
        <v>4235.41</v>
      </c>
      <c r="AK445" s="18">
        <v>-0.28486734460182128</v>
      </c>
      <c r="AL445" s="19">
        <v>2614</v>
      </c>
      <c r="AM445" s="19">
        <v>3701</v>
      </c>
      <c r="AN445" s="22">
        <v>2.3999999999999998E-3</v>
      </c>
      <c r="AO445" s="19">
        <v>15.19</v>
      </c>
    </row>
    <row r="446" spans="1:42" ht="17.25" customHeight="1" x14ac:dyDescent="0.35">
      <c r="A446" s="11">
        <v>445</v>
      </c>
      <c r="B446" s="12" t="s">
        <v>1040</v>
      </c>
      <c r="C446" s="11" t="s">
        <v>144</v>
      </c>
      <c r="D446" s="11" t="s">
        <v>1041</v>
      </c>
      <c r="E446" s="11" t="s">
        <v>66</v>
      </c>
      <c r="F446" s="11" t="s">
        <v>1042</v>
      </c>
      <c r="G446" s="13">
        <v>6784</v>
      </c>
      <c r="H446" s="13">
        <v>5964</v>
      </c>
      <c r="I446" s="14">
        <v>44160</v>
      </c>
      <c r="J446" s="15">
        <v>9.5630000000000006</v>
      </c>
      <c r="K446" s="34" t="s">
        <v>121</v>
      </c>
      <c r="L446" s="15">
        <v>7.2</v>
      </c>
      <c r="M446" s="15">
        <v>0</v>
      </c>
      <c r="N446" s="15" t="s">
        <v>1644</v>
      </c>
      <c r="P446" s="19">
        <v>20.3</v>
      </c>
      <c r="Q446" s="17">
        <v>122</v>
      </c>
      <c r="R446" s="26">
        <v>167.16399999999999</v>
      </c>
      <c r="S446" s="13">
        <v>7741.335</v>
      </c>
      <c r="T446" s="43">
        <v>69.099999999999994</v>
      </c>
      <c r="U446" s="43">
        <v>2</v>
      </c>
      <c r="V446" s="43">
        <v>8</v>
      </c>
      <c r="W446" s="46">
        <v>0.2</v>
      </c>
      <c r="X446" s="16">
        <v>44074</v>
      </c>
      <c r="Y446" s="16">
        <v>44043</v>
      </c>
      <c r="AA446" s="17">
        <v>7679</v>
      </c>
      <c r="AB446" s="17">
        <v>6784</v>
      </c>
      <c r="AC446" s="39">
        <v>0.13192806603773585</v>
      </c>
      <c r="AD446" s="19">
        <v>6.92</v>
      </c>
      <c r="AE446" s="19">
        <v>5.89</v>
      </c>
      <c r="AF446" s="18">
        <v>0.17487266553480479</v>
      </c>
      <c r="AG446" s="17">
        <v>1654</v>
      </c>
      <c r="AH446" s="17">
        <v>10931</v>
      </c>
      <c r="AI446" s="19">
        <v>379.24</v>
      </c>
      <c r="AJ446" s="19">
        <v>259.54000000000002</v>
      </c>
      <c r="AK446" s="18">
        <v>0.46120058565153726</v>
      </c>
      <c r="AL446" s="19">
        <v>187.68</v>
      </c>
      <c r="AM446" s="19">
        <v>423.74</v>
      </c>
      <c r="AN446" s="22">
        <v>6.1999999999999998E-3</v>
      </c>
      <c r="AO446" s="19">
        <v>56.53</v>
      </c>
    </row>
    <row r="447" spans="1:42" x14ac:dyDescent="0.35">
      <c r="A447" s="11">
        <v>446</v>
      </c>
      <c r="B447" s="12" t="s">
        <v>1124</v>
      </c>
      <c r="C447" s="11" t="s">
        <v>6</v>
      </c>
      <c r="D447" s="11" t="s">
        <v>1125</v>
      </c>
      <c r="E447" s="11" t="s">
        <v>66</v>
      </c>
      <c r="F447" s="11" t="s">
        <v>1126</v>
      </c>
      <c r="G447" s="13">
        <v>6755</v>
      </c>
      <c r="H447" s="13">
        <v>6762</v>
      </c>
      <c r="I447" s="14">
        <v>44260</v>
      </c>
      <c r="J447" s="15">
        <v>2.9021219999999999</v>
      </c>
      <c r="K447" s="34" t="s">
        <v>121</v>
      </c>
      <c r="L447" s="15">
        <v>8.5</v>
      </c>
      <c r="M447" s="15">
        <v>0.32</v>
      </c>
      <c r="N447" s="15" t="s">
        <v>1644</v>
      </c>
      <c r="P447" s="19">
        <v>13.1</v>
      </c>
      <c r="Q447" s="17">
        <v>104</v>
      </c>
      <c r="S447" s="13">
        <v>274</v>
      </c>
      <c r="T447" s="17">
        <v>63.53846153846154</v>
      </c>
      <c r="U447" s="17">
        <v>4</v>
      </c>
      <c r="V447" s="17">
        <v>9</v>
      </c>
      <c r="W447" s="46">
        <v>0.30769230769230771</v>
      </c>
      <c r="X447" s="16">
        <v>44251</v>
      </c>
      <c r="Y447" s="16">
        <v>44196</v>
      </c>
      <c r="Z447" s="16" t="s">
        <v>1649</v>
      </c>
      <c r="AA447" s="17">
        <v>6287</v>
      </c>
      <c r="AB447" s="17">
        <v>5861</v>
      </c>
      <c r="AC447" s="39">
        <v>7.2683842347722238E-2</v>
      </c>
      <c r="AD447" s="19">
        <v>1.03</v>
      </c>
      <c r="AE447" s="19">
        <v>1.51</v>
      </c>
      <c r="AF447" s="18">
        <v>-0.31788079470198677</v>
      </c>
      <c r="AG447" s="17">
        <v>5190</v>
      </c>
      <c r="AH447" s="17">
        <v>147389</v>
      </c>
      <c r="AI447" s="19">
        <v>16</v>
      </c>
      <c r="AJ447" s="19">
        <v>16.260000000000002</v>
      </c>
      <c r="AK447" s="18">
        <v>-1.5990159901599112E-2</v>
      </c>
      <c r="AL447" s="19">
        <v>6.94</v>
      </c>
      <c r="AM447" s="19">
        <v>22.61</v>
      </c>
      <c r="AN447" s="22">
        <v>2.9700000000000001E-2</v>
      </c>
      <c r="AO447" s="19">
        <v>20.7</v>
      </c>
    </row>
    <row r="448" spans="1:42" x14ac:dyDescent="0.35">
      <c r="A448" s="11">
        <v>447</v>
      </c>
      <c r="B448" s="12" t="s">
        <v>1630</v>
      </c>
      <c r="C448" s="11" t="s">
        <v>265</v>
      </c>
      <c r="D448" s="11" t="s">
        <v>1631</v>
      </c>
      <c r="E448" s="11" t="s">
        <v>68</v>
      </c>
      <c r="G448" s="13">
        <v>6743.1</v>
      </c>
      <c r="H448" s="13">
        <v>5427.3</v>
      </c>
      <c r="K448" s="15"/>
      <c r="N448" s="15" t="s">
        <v>1644</v>
      </c>
      <c r="T448" s="17">
        <v>66.5</v>
      </c>
      <c r="U448" s="17">
        <v>5</v>
      </c>
      <c r="V448" s="17">
        <v>8</v>
      </c>
      <c r="W448" s="46">
        <v>0.38461538461538464</v>
      </c>
      <c r="AF448" s="18"/>
      <c r="AP448" s="1" t="s">
        <v>1632</v>
      </c>
    </row>
    <row r="449" spans="1:42" x14ac:dyDescent="0.35">
      <c r="A449" s="11">
        <v>448</v>
      </c>
      <c r="B449" s="12" t="s">
        <v>1212</v>
      </c>
      <c r="C449" s="11" t="s">
        <v>13</v>
      </c>
      <c r="D449" s="11" t="s">
        <v>1213</v>
      </c>
      <c r="E449" s="11" t="s">
        <v>66</v>
      </c>
      <c r="F449" s="11" t="s">
        <v>1214</v>
      </c>
      <c r="G449" s="13">
        <v>6731</v>
      </c>
      <c r="H449" s="13">
        <v>6475</v>
      </c>
      <c r="I449" s="14">
        <v>43916</v>
      </c>
      <c r="J449" s="15">
        <v>3.85</v>
      </c>
      <c r="K449" s="34" t="s">
        <v>121</v>
      </c>
      <c r="L449" s="15">
        <v>5.2</v>
      </c>
      <c r="M449" s="15">
        <v>0.37</v>
      </c>
      <c r="N449" s="15" t="s">
        <v>1645</v>
      </c>
      <c r="O449" s="15" t="s">
        <v>1644</v>
      </c>
      <c r="P449" s="19">
        <v>58.5</v>
      </c>
      <c r="Q449" s="17">
        <v>604</v>
      </c>
      <c r="R449" s="26">
        <v>97</v>
      </c>
      <c r="S449" s="13">
        <v>428</v>
      </c>
      <c r="T449" s="17">
        <v>70.099999999999994</v>
      </c>
      <c r="U449" s="17">
        <v>3</v>
      </c>
      <c r="V449" s="17">
        <v>13</v>
      </c>
      <c r="W449" s="46">
        <v>0.1875</v>
      </c>
      <c r="X449" s="16">
        <v>44225</v>
      </c>
      <c r="Y449" s="16">
        <v>44191</v>
      </c>
      <c r="Z449" s="16" t="s">
        <v>1649</v>
      </c>
      <c r="AA449" s="17">
        <v>9763</v>
      </c>
      <c r="AB449" s="17">
        <v>6731</v>
      </c>
      <c r="AC449" s="39">
        <v>0.45045312732134896</v>
      </c>
      <c r="AD449" s="19">
        <v>2.06</v>
      </c>
      <c r="AE449" s="19">
        <v>0.3</v>
      </c>
      <c r="AF449" s="18">
        <v>5.8666666666666671</v>
      </c>
      <c r="AG449" s="17">
        <v>289</v>
      </c>
      <c r="AH449" s="17">
        <v>8962</v>
      </c>
      <c r="AI449" s="19">
        <v>91.71</v>
      </c>
      <c r="AJ449" s="19">
        <v>45.86</v>
      </c>
      <c r="AK449" s="18">
        <v>0.9997819450501525</v>
      </c>
      <c r="AL449" s="19">
        <v>36.75</v>
      </c>
      <c r="AM449" s="19">
        <v>99.23</v>
      </c>
      <c r="AO449" s="19">
        <v>35.83</v>
      </c>
    </row>
    <row r="450" spans="1:42" x14ac:dyDescent="0.35">
      <c r="A450" s="11">
        <v>449</v>
      </c>
      <c r="B450" s="12" t="s">
        <v>1296</v>
      </c>
      <c r="C450" s="11" t="s">
        <v>159</v>
      </c>
      <c r="D450" s="11" t="s">
        <v>1297</v>
      </c>
      <c r="E450" s="11" t="s">
        <v>66</v>
      </c>
      <c r="F450" s="11" t="s">
        <v>1298</v>
      </c>
      <c r="G450" s="13">
        <v>6726</v>
      </c>
      <c r="I450" s="14">
        <v>43909</v>
      </c>
      <c r="J450" s="15">
        <v>1.77</v>
      </c>
      <c r="K450" s="34" t="s">
        <v>122</v>
      </c>
      <c r="L450" s="15">
        <v>3.3</v>
      </c>
      <c r="M450" s="15">
        <v>0.3</v>
      </c>
      <c r="N450" s="15" t="s">
        <v>1644</v>
      </c>
      <c r="P450" s="19">
        <v>12.6</v>
      </c>
      <c r="Q450" s="17">
        <v>87</v>
      </c>
      <c r="R450" s="26">
        <v>145</v>
      </c>
      <c r="S450" s="13">
        <v>400</v>
      </c>
      <c r="T450" s="43"/>
      <c r="U450" s="43"/>
      <c r="V450" s="43"/>
      <c r="W450" s="46" t="e">
        <v>#DIV/0!</v>
      </c>
      <c r="X450" s="16">
        <v>44245</v>
      </c>
      <c r="Y450" s="16">
        <v>44196</v>
      </c>
      <c r="Z450" s="16" t="s">
        <v>1649</v>
      </c>
      <c r="AA450" s="17">
        <v>6087</v>
      </c>
      <c r="AB450" s="17">
        <v>6726</v>
      </c>
      <c r="AC450" s="39">
        <v>-9.500446030330062E-2</v>
      </c>
      <c r="AD450" s="19">
        <v>260</v>
      </c>
      <c r="AE450" s="19">
        <v>261</v>
      </c>
      <c r="AF450" s="18">
        <v>-3.8314176245210726E-3</v>
      </c>
      <c r="AG450" s="17">
        <v>2625</v>
      </c>
      <c r="AH450" s="17">
        <v>14469</v>
      </c>
      <c r="AI450" s="19">
        <v>14.36</v>
      </c>
      <c r="AJ450" s="19">
        <v>22.06</v>
      </c>
      <c r="AK450" s="18">
        <v>-0.34904805077062556</v>
      </c>
      <c r="AL450" s="19">
        <v>2.1</v>
      </c>
      <c r="AM450" s="19">
        <v>29</v>
      </c>
      <c r="AN450" s="22">
        <v>1.35E-2</v>
      </c>
    </row>
    <row r="451" spans="1:42" x14ac:dyDescent="0.35">
      <c r="A451" s="11">
        <v>450</v>
      </c>
      <c r="B451" s="12" t="s">
        <v>1376</v>
      </c>
      <c r="C451" s="11" t="s">
        <v>10</v>
      </c>
      <c r="D451" s="11" t="s">
        <v>1377</v>
      </c>
      <c r="E451" s="11" t="s">
        <v>66</v>
      </c>
      <c r="F451" s="11" t="s">
        <v>1378</v>
      </c>
      <c r="G451" s="13">
        <v>6704</v>
      </c>
      <c r="H451" s="13">
        <v>6171.9</v>
      </c>
      <c r="I451" s="14">
        <v>44011</v>
      </c>
      <c r="J451" s="15">
        <v>3.7</v>
      </c>
      <c r="K451" s="34" t="s">
        <v>121</v>
      </c>
      <c r="L451" s="15">
        <v>5.2</v>
      </c>
      <c r="M451" s="15">
        <v>1.5</v>
      </c>
      <c r="N451" s="15" t="s">
        <v>1644</v>
      </c>
      <c r="P451" s="19">
        <v>8.1</v>
      </c>
      <c r="Q451" s="17">
        <v>64</v>
      </c>
      <c r="R451" s="26">
        <v>126.96899999999999</v>
      </c>
      <c r="S451" s="13">
        <v>450.03500000000003</v>
      </c>
      <c r="W451" s="46" t="e">
        <v>#DIV/0!</v>
      </c>
      <c r="X451" s="16">
        <v>43977</v>
      </c>
      <c r="Y451" s="16">
        <v>43921</v>
      </c>
      <c r="AA451" s="17">
        <v>7464</v>
      </c>
      <c r="AB451" s="17">
        <v>6704</v>
      </c>
      <c r="AC451" s="39">
        <v>0.11336515513126491</v>
      </c>
      <c r="AD451" s="19">
        <v>3.41</v>
      </c>
      <c r="AE451" s="19">
        <v>2.91</v>
      </c>
      <c r="AF451" s="18">
        <v>0.1718213058419244</v>
      </c>
      <c r="AG451" s="17">
        <v>16000</v>
      </c>
      <c r="AH451" s="17">
        <v>48000</v>
      </c>
      <c r="AI451" s="19">
        <v>86.79</v>
      </c>
      <c r="AJ451" s="19">
        <v>69.739999999999995</v>
      </c>
      <c r="AK451" s="18">
        <v>0.24447949526813897</v>
      </c>
      <c r="AL451" s="19">
        <v>54.37</v>
      </c>
      <c r="AM451" s="19">
        <v>100.26</v>
      </c>
      <c r="AN451" s="22">
        <v>1.89E-2</v>
      </c>
      <c r="AO451" s="19">
        <v>19.96</v>
      </c>
    </row>
    <row r="452" spans="1:42" x14ac:dyDescent="0.35">
      <c r="A452" s="11">
        <v>451</v>
      </c>
      <c r="B452" s="12" t="s">
        <v>108</v>
      </c>
      <c r="C452" s="11" t="s">
        <v>31</v>
      </c>
      <c r="D452" s="11" t="s">
        <v>109</v>
      </c>
      <c r="E452" s="11" t="s">
        <v>66</v>
      </c>
      <c r="F452" s="11" t="s">
        <v>110</v>
      </c>
      <c r="G452" s="13">
        <v>6699</v>
      </c>
      <c r="H452" s="13">
        <v>6258</v>
      </c>
      <c r="I452" s="14">
        <v>43920</v>
      </c>
      <c r="J452" s="15">
        <v>4.8970000000000002</v>
      </c>
      <c r="K452" s="34" t="s">
        <v>121</v>
      </c>
      <c r="L452" s="15">
        <v>9.1809999999999992</v>
      </c>
      <c r="M452" s="15">
        <v>2.3490000000000002</v>
      </c>
      <c r="N452" s="15" t="s">
        <v>1644</v>
      </c>
      <c r="P452" s="19">
        <v>12.153</v>
      </c>
      <c r="Q452" s="17">
        <v>436</v>
      </c>
      <c r="R452" s="26">
        <v>27.86</v>
      </c>
      <c r="S452" s="13">
        <v>422.12700000000001</v>
      </c>
      <c r="T452" s="17">
        <v>61</v>
      </c>
      <c r="U452" s="17">
        <v>4</v>
      </c>
      <c r="V452" s="17">
        <v>9</v>
      </c>
      <c r="W452" s="46">
        <v>0.30769230769230771</v>
      </c>
      <c r="X452" s="16">
        <v>44236</v>
      </c>
      <c r="Y452" s="16">
        <v>44196</v>
      </c>
      <c r="Z452" s="16" t="s">
        <v>1649</v>
      </c>
      <c r="AA452" s="17">
        <v>7442</v>
      </c>
      <c r="AB452" s="17">
        <v>6699</v>
      </c>
      <c r="AC452" s="39">
        <v>0.1109120764293178</v>
      </c>
      <c r="AD452" s="19">
        <v>9.66</v>
      </c>
      <c r="AE452" s="19">
        <v>8.6</v>
      </c>
      <c r="AF452" s="18">
        <v>0.12325581395348843</v>
      </c>
      <c r="AG452" s="17">
        <v>3735</v>
      </c>
      <c r="AH452" s="17">
        <v>12537</v>
      </c>
      <c r="AI452" s="19">
        <v>327.97</v>
      </c>
      <c r="AJ452" s="19">
        <v>270.17</v>
      </c>
      <c r="AK452" s="18">
        <v>0.21393937150682907</v>
      </c>
      <c r="AL452" s="19">
        <v>186.06</v>
      </c>
      <c r="AM452" s="19">
        <v>379.87</v>
      </c>
      <c r="AN452" s="22">
        <v>9.1999999999999998E-3</v>
      </c>
      <c r="AO452" s="19">
        <v>35.479999999999997</v>
      </c>
    </row>
    <row r="453" spans="1:42" x14ac:dyDescent="0.35">
      <c r="A453" s="11">
        <v>452</v>
      </c>
      <c r="B453" s="12" t="s">
        <v>1458</v>
      </c>
      <c r="C453" s="11" t="s">
        <v>1328</v>
      </c>
      <c r="D453" s="11" t="s">
        <v>1459</v>
      </c>
      <c r="E453" s="11" t="s">
        <v>66</v>
      </c>
      <c r="F453" s="11" t="s">
        <v>1460</v>
      </c>
      <c r="G453" s="13">
        <v>6694.8</v>
      </c>
      <c r="H453" s="13">
        <v>6666</v>
      </c>
      <c r="I453" s="14">
        <v>44188</v>
      </c>
      <c r="J453" s="15">
        <v>2.75</v>
      </c>
      <c r="K453" s="34" t="s">
        <v>123</v>
      </c>
      <c r="L453" s="15">
        <v>5.91</v>
      </c>
      <c r="M453" s="15">
        <v>0.02</v>
      </c>
      <c r="N453" s="15" t="s">
        <v>1644</v>
      </c>
      <c r="P453" s="19">
        <v>9.3699999999999992</v>
      </c>
      <c r="Q453" s="17">
        <v>160</v>
      </c>
      <c r="R453" s="26">
        <v>58.77</v>
      </c>
      <c r="S453" s="13">
        <v>273.2</v>
      </c>
      <c r="T453" s="43">
        <v>62</v>
      </c>
      <c r="U453" s="43">
        <v>3</v>
      </c>
      <c r="V453" s="43">
        <v>8</v>
      </c>
      <c r="W453" s="46">
        <v>0.27272727272727271</v>
      </c>
      <c r="X453" s="16">
        <v>44145</v>
      </c>
      <c r="Y453" s="16">
        <v>44104</v>
      </c>
      <c r="AA453" s="17">
        <v>6330</v>
      </c>
      <c r="AB453" s="17">
        <v>6695</v>
      </c>
      <c r="AC453" s="39">
        <v>-5.451829723674384E-2</v>
      </c>
      <c r="AD453" s="19">
        <v>8.77</v>
      </c>
      <c r="AE453" s="19">
        <v>5.83</v>
      </c>
      <c r="AF453" s="18">
        <v>0.50428816466552306</v>
      </c>
      <c r="AG453" s="17">
        <v>1650.3</v>
      </c>
      <c r="AH453" s="17">
        <v>7264.7</v>
      </c>
      <c r="AI453" s="19">
        <v>249.72</v>
      </c>
      <c r="AJ453" s="19">
        <v>197.92</v>
      </c>
      <c r="AK453" s="18">
        <v>0.26172190784155219</v>
      </c>
      <c r="AL453" s="19">
        <v>115.38</v>
      </c>
      <c r="AM453" s="19">
        <v>268.91000000000003</v>
      </c>
      <c r="AN453" s="22">
        <v>1.6899999999999998E-2</v>
      </c>
      <c r="AO453" s="19">
        <v>23.07</v>
      </c>
    </row>
    <row r="454" spans="1:42" x14ac:dyDescent="0.35">
      <c r="A454" s="11">
        <v>453</v>
      </c>
      <c r="B454" s="12" t="s">
        <v>231</v>
      </c>
      <c r="C454" s="11" t="s">
        <v>228</v>
      </c>
      <c r="D454" s="11" t="s">
        <v>232</v>
      </c>
      <c r="E454" s="11" t="s">
        <v>66</v>
      </c>
      <c r="F454" s="11" t="s">
        <v>233</v>
      </c>
      <c r="G454" s="13">
        <v>6691</v>
      </c>
      <c r="I454" s="14">
        <v>43922</v>
      </c>
      <c r="J454" s="15">
        <v>1.68</v>
      </c>
      <c r="K454" s="34" t="s">
        <v>121</v>
      </c>
      <c r="L454" s="15">
        <v>9.7799999999999994</v>
      </c>
      <c r="M454" s="15">
        <v>1.5</v>
      </c>
      <c r="N454" s="15" t="s">
        <v>1644</v>
      </c>
      <c r="P454" s="19">
        <v>7.75</v>
      </c>
      <c r="Q454" s="17">
        <v>220</v>
      </c>
      <c r="R454" s="26">
        <v>35.238999999999997</v>
      </c>
      <c r="S454" s="13">
        <v>379.5</v>
      </c>
      <c r="T454" s="43">
        <v>63.2</v>
      </c>
      <c r="U454" s="43">
        <v>5</v>
      </c>
      <c r="V454" s="43">
        <v>6</v>
      </c>
      <c r="W454" s="46">
        <v>0.45454545454545453</v>
      </c>
      <c r="X454" s="16">
        <v>44243</v>
      </c>
      <c r="Y454" s="16">
        <v>44196</v>
      </c>
      <c r="Z454" s="16" t="s">
        <v>1649</v>
      </c>
      <c r="AA454" s="17">
        <v>6091</v>
      </c>
      <c r="AB454" s="17">
        <v>6691</v>
      </c>
      <c r="AC454" s="39">
        <v>-8.9672694664474667E-2</v>
      </c>
      <c r="AD454" s="19">
        <v>1.57</v>
      </c>
      <c r="AE454" s="19">
        <v>-2.58</v>
      </c>
      <c r="AF454" s="18">
        <v>-1.6085271317829459</v>
      </c>
      <c r="AG454" s="17">
        <v>1951</v>
      </c>
      <c r="AH454" s="17">
        <v>8882</v>
      </c>
      <c r="AI454" s="19">
        <v>11.94</v>
      </c>
      <c r="AJ454" s="19">
        <v>11.88</v>
      </c>
      <c r="AK454" s="18">
        <v>5.0505050505049425E-3</v>
      </c>
      <c r="AL454" s="19">
        <v>4.3099999999999996</v>
      </c>
      <c r="AM454" s="19">
        <v>14.45</v>
      </c>
      <c r="AO454" s="19">
        <v>8.15</v>
      </c>
    </row>
    <row r="455" spans="1:42" x14ac:dyDescent="0.35">
      <c r="A455" s="11">
        <v>454</v>
      </c>
      <c r="B455" s="12" t="s">
        <v>327</v>
      </c>
      <c r="C455" s="11" t="s">
        <v>30</v>
      </c>
      <c r="D455" s="11" t="s">
        <v>328</v>
      </c>
      <c r="E455" s="11" t="s">
        <v>66</v>
      </c>
      <c r="F455" s="11" t="s">
        <v>329</v>
      </c>
      <c r="G455" s="13">
        <v>6611.1</v>
      </c>
      <c r="H455" s="13">
        <v>6717.7</v>
      </c>
      <c r="I455" s="14">
        <v>43950</v>
      </c>
      <c r="J455" s="15">
        <v>4.79</v>
      </c>
      <c r="K455" s="34" t="s">
        <v>121</v>
      </c>
      <c r="L455" s="15">
        <v>4.01</v>
      </c>
      <c r="M455" s="15">
        <v>0</v>
      </c>
      <c r="N455" s="15" t="s">
        <v>1644</v>
      </c>
      <c r="P455" s="19">
        <v>13.8</v>
      </c>
      <c r="Q455" s="17">
        <v>3030</v>
      </c>
      <c r="R455" s="26">
        <v>45.71</v>
      </c>
      <c r="S455" s="13">
        <v>556.73</v>
      </c>
      <c r="T455" s="17">
        <v>65.692307692307693</v>
      </c>
      <c r="U455" s="17">
        <v>4</v>
      </c>
      <c r="V455" s="17">
        <v>11</v>
      </c>
      <c r="W455" s="46">
        <v>0.26666666666666666</v>
      </c>
      <c r="X455" s="16">
        <v>44253</v>
      </c>
      <c r="Y455" s="16">
        <v>44196</v>
      </c>
      <c r="Z455" s="16" t="s">
        <v>1649</v>
      </c>
      <c r="AA455" s="17">
        <v>2096</v>
      </c>
      <c r="AB455" s="17">
        <v>6611</v>
      </c>
      <c r="AC455" s="39">
        <v>-0.68295265466646493</v>
      </c>
      <c r="AD455" s="19">
        <v>-19.37</v>
      </c>
      <c r="AE455" s="19">
        <v>1.1499999999999999</v>
      </c>
      <c r="AF455" s="18">
        <v>-17.843478260869567</v>
      </c>
      <c r="AG455" s="17">
        <v>278.2</v>
      </c>
      <c r="AH455" s="17">
        <v>13869.55</v>
      </c>
      <c r="AI455" s="19">
        <v>112.83</v>
      </c>
      <c r="AJ455" s="19">
        <v>137.71</v>
      </c>
      <c r="AK455" s="18">
        <v>-0.18066952291046409</v>
      </c>
      <c r="AL455" s="19">
        <v>35.840000000000003</v>
      </c>
      <c r="AM455" s="19">
        <v>139.47999999999999</v>
      </c>
      <c r="AP455" s="41"/>
    </row>
    <row r="456" spans="1:42" x14ac:dyDescent="0.35">
      <c r="A456" s="11">
        <v>455</v>
      </c>
      <c r="B456" s="12" t="s">
        <v>423</v>
      </c>
      <c r="C456" s="11" t="s">
        <v>181</v>
      </c>
      <c r="D456" s="11" t="s">
        <v>424</v>
      </c>
      <c r="E456" s="11" t="s">
        <v>68</v>
      </c>
      <c r="G456" s="13">
        <v>6600.6</v>
      </c>
      <c r="H456" s="13">
        <v>5495.8</v>
      </c>
      <c r="K456" s="34" t="s">
        <v>124</v>
      </c>
      <c r="N456" s="15" t="s">
        <v>1644</v>
      </c>
      <c r="P456" s="19">
        <v>0.22800000000000001</v>
      </c>
      <c r="T456" s="43">
        <v>65.5</v>
      </c>
      <c r="U456" s="43">
        <v>4</v>
      </c>
      <c r="V456" s="43">
        <v>10</v>
      </c>
      <c r="W456" s="46">
        <v>0.2857142857142857</v>
      </c>
      <c r="AF456" s="18"/>
      <c r="AP456" s="37" t="s">
        <v>425</v>
      </c>
    </row>
    <row r="457" spans="1:42" x14ac:dyDescent="0.35">
      <c r="A457" s="11">
        <v>456</v>
      </c>
      <c r="B457" s="12" t="s">
        <v>508</v>
      </c>
      <c r="C457" s="11" t="s">
        <v>31</v>
      </c>
      <c r="D457" s="11" t="s">
        <v>509</v>
      </c>
      <c r="E457" s="11" t="s">
        <v>66</v>
      </c>
      <c r="F457" s="11" t="s">
        <v>510</v>
      </c>
      <c r="G457" s="13">
        <v>6580.9</v>
      </c>
      <c r="H457" s="13">
        <v>7791.2</v>
      </c>
      <c r="I457" s="14">
        <v>43944</v>
      </c>
      <c r="J457" s="15">
        <v>1.7</v>
      </c>
      <c r="K457" s="34" t="s">
        <v>123</v>
      </c>
      <c r="L457" s="15">
        <v>8.1999999999999993</v>
      </c>
      <c r="M457" s="15">
        <v>0.5</v>
      </c>
      <c r="N457" s="15" t="s">
        <v>1644</v>
      </c>
      <c r="P457" s="19">
        <v>7.6</v>
      </c>
      <c r="Q457" s="17">
        <v>126</v>
      </c>
      <c r="R457" s="26">
        <v>60.219000000000001</v>
      </c>
      <c r="S457" s="13">
        <v>470.37599999999998</v>
      </c>
      <c r="W457" s="46" t="e">
        <v>#DIV/0!</v>
      </c>
      <c r="X457" s="16">
        <v>44253</v>
      </c>
      <c r="Y457" s="16">
        <v>44196</v>
      </c>
      <c r="Z457" s="16" t="s">
        <v>1649</v>
      </c>
      <c r="AA457" s="17">
        <v>4521.3999999999996</v>
      </c>
      <c r="AB457" s="17">
        <v>5581.3</v>
      </c>
      <c r="AC457" s="39">
        <v>-0.18990199415906697</v>
      </c>
      <c r="AD457" s="19">
        <v>4.46</v>
      </c>
      <c r="AE457" s="19">
        <v>5.46</v>
      </c>
      <c r="AF457" s="18">
        <v>-0.18315018315018314</v>
      </c>
      <c r="AG457" s="17">
        <v>1369.6</v>
      </c>
      <c r="AH457" s="17">
        <v>22547.1</v>
      </c>
      <c r="AI457" s="19">
        <v>73.92</v>
      </c>
      <c r="AJ457" s="19">
        <v>109.83</v>
      </c>
      <c r="AK457" s="18">
        <v>-0.32695984703632885</v>
      </c>
      <c r="AL457" s="19">
        <v>20.51</v>
      </c>
      <c r="AM457" s="19">
        <v>106.99</v>
      </c>
      <c r="AN457" s="22">
        <v>8.6E-3</v>
      </c>
      <c r="AO457" s="19">
        <v>23.59</v>
      </c>
    </row>
    <row r="458" spans="1:42" x14ac:dyDescent="0.35">
      <c r="A458" s="11">
        <v>457</v>
      </c>
      <c r="B458" s="12" t="s">
        <v>1548</v>
      </c>
      <c r="C458" s="11" t="s">
        <v>181</v>
      </c>
      <c r="D458" s="11" t="s">
        <v>1549</v>
      </c>
      <c r="E458" s="11" t="s">
        <v>66</v>
      </c>
      <c r="F458" s="11" t="s">
        <v>1550</v>
      </c>
      <c r="G458" s="13">
        <v>6554</v>
      </c>
      <c r="H458" s="13">
        <v>8965</v>
      </c>
      <c r="I458" s="14">
        <v>43950</v>
      </c>
      <c r="J458" s="15">
        <v>2</v>
      </c>
      <c r="K458" s="15" t="s">
        <v>123</v>
      </c>
      <c r="L458" s="15">
        <v>13.7</v>
      </c>
      <c r="M458" s="15">
        <v>0.113</v>
      </c>
      <c r="N458" s="15" t="s">
        <v>1644</v>
      </c>
      <c r="P458" s="19">
        <v>8.5</v>
      </c>
      <c r="Q458" s="17">
        <v>56</v>
      </c>
      <c r="R458" s="26">
        <v>150.678</v>
      </c>
      <c r="S458" s="13">
        <v>457.49099999999999</v>
      </c>
      <c r="T458" s="43">
        <v>55</v>
      </c>
      <c r="U458" s="43">
        <v>1</v>
      </c>
      <c r="V458" s="43">
        <v>5</v>
      </c>
      <c r="W458" s="46">
        <v>0.16666666666666666</v>
      </c>
      <c r="X458" s="16">
        <v>44251</v>
      </c>
      <c r="Y458" s="16">
        <v>44196</v>
      </c>
      <c r="Z458" s="16" t="s">
        <v>1649</v>
      </c>
      <c r="AA458" s="17">
        <v>8503</v>
      </c>
      <c r="AB458" s="17">
        <v>6554</v>
      </c>
      <c r="AC458" s="39">
        <v>0.29737564845895637</v>
      </c>
      <c r="AD458" s="19">
        <v>-11.58</v>
      </c>
      <c r="AE458" s="19">
        <v>-6.76</v>
      </c>
      <c r="AF458" s="18">
        <v>0.71301775147929003</v>
      </c>
      <c r="AH458" s="17">
        <v>247869</v>
      </c>
      <c r="AI458" s="19">
        <v>36.21</v>
      </c>
      <c r="AJ458" s="19">
        <v>39.229999999999997</v>
      </c>
      <c r="AK458" s="18">
        <v>-7.6981901605913741E-2</v>
      </c>
      <c r="AL458" s="19">
        <v>12.05</v>
      </c>
      <c r="AM458" s="19">
        <v>44.46</v>
      </c>
      <c r="AP458" s="1" t="s">
        <v>1544</v>
      </c>
    </row>
    <row r="459" spans="1:42" x14ac:dyDescent="0.35">
      <c r="A459" s="11">
        <v>457</v>
      </c>
      <c r="B459" s="12" t="s">
        <v>599</v>
      </c>
      <c r="C459" s="11" t="s">
        <v>600</v>
      </c>
      <c r="D459" s="11" t="s">
        <v>601</v>
      </c>
      <c r="E459" s="11" t="s">
        <v>66</v>
      </c>
      <c r="F459" s="11" t="s">
        <v>602</v>
      </c>
      <c r="G459" s="13">
        <v>6554</v>
      </c>
      <c r="H459" s="13">
        <v>7476</v>
      </c>
      <c r="I459" s="14">
        <v>43924</v>
      </c>
      <c r="J459" s="15">
        <v>3.7</v>
      </c>
      <c r="K459" s="34" t="s">
        <v>124</v>
      </c>
      <c r="L459" s="15">
        <v>5.2</v>
      </c>
      <c r="M459" s="15">
        <v>0.01</v>
      </c>
      <c r="N459" s="15" t="s">
        <v>1644</v>
      </c>
      <c r="P459" s="19">
        <v>9.9</v>
      </c>
      <c r="Q459" s="17">
        <v>157</v>
      </c>
      <c r="R459" s="26">
        <v>63</v>
      </c>
      <c r="S459" s="13">
        <v>380</v>
      </c>
      <c r="T459" s="43"/>
      <c r="U459" s="43"/>
      <c r="V459" s="43"/>
      <c r="W459" s="46" t="e">
        <v>#DIV/0!</v>
      </c>
      <c r="X459" s="16">
        <v>44246</v>
      </c>
      <c r="Y459" s="16">
        <v>44196</v>
      </c>
      <c r="Z459" s="16" t="s">
        <v>1649</v>
      </c>
      <c r="AA459" s="17">
        <v>7532</v>
      </c>
      <c r="AB459" s="17">
        <v>6554</v>
      </c>
      <c r="AC459" s="39">
        <v>0.14922184925236498</v>
      </c>
      <c r="AD459" s="19">
        <v>1.07</v>
      </c>
      <c r="AE459" s="19">
        <v>-0.1</v>
      </c>
      <c r="AF459" s="18">
        <v>-11.700000000000001</v>
      </c>
      <c r="AH459" s="17">
        <v>16311</v>
      </c>
      <c r="AI459" s="19">
        <v>33.36</v>
      </c>
      <c r="AJ459" s="19">
        <v>29.51</v>
      </c>
      <c r="AK459" s="18">
        <v>0.13046424940698059</v>
      </c>
      <c r="AL459" s="19">
        <v>13.1</v>
      </c>
      <c r="AM459" s="19">
        <v>36.22</v>
      </c>
      <c r="AN459" s="22">
        <v>2.01E-2</v>
      </c>
      <c r="AO459" s="19">
        <v>31.9</v>
      </c>
      <c r="AP459" s="37" t="s">
        <v>603</v>
      </c>
    </row>
    <row r="460" spans="1:42" x14ac:dyDescent="0.35">
      <c r="A460" s="11">
        <v>459</v>
      </c>
      <c r="B460" s="12" t="s">
        <v>686</v>
      </c>
      <c r="C460" s="11" t="s">
        <v>40</v>
      </c>
      <c r="D460" s="11" t="s">
        <v>687</v>
      </c>
      <c r="E460" s="11" t="s">
        <v>66</v>
      </c>
      <c r="F460" s="11" t="s">
        <v>688</v>
      </c>
      <c r="G460" s="13">
        <v>6547</v>
      </c>
      <c r="H460" s="13">
        <v>6276</v>
      </c>
      <c r="I460" s="14">
        <v>43916</v>
      </c>
      <c r="J460" s="15">
        <v>5.4</v>
      </c>
      <c r="K460" s="34" t="s">
        <v>121</v>
      </c>
      <c r="L460" s="15">
        <v>11.2</v>
      </c>
      <c r="M460" s="15">
        <v>7.4999999999999997E-2</v>
      </c>
      <c r="N460" s="15" t="s">
        <v>1644</v>
      </c>
      <c r="P460" s="19">
        <v>14.41</v>
      </c>
      <c r="Q460" s="17">
        <v>98</v>
      </c>
      <c r="R460" s="26">
        <v>146.69300000000001</v>
      </c>
      <c r="S460" s="13">
        <v>474.87200000000001</v>
      </c>
      <c r="T460" s="43"/>
      <c r="U460" s="43"/>
      <c r="V460" s="43"/>
      <c r="W460" s="46" t="e">
        <v>#DIV/0!</v>
      </c>
      <c r="X460" s="16">
        <v>44231</v>
      </c>
      <c r="Y460" s="16">
        <v>44196</v>
      </c>
      <c r="Z460" s="16" t="s">
        <v>1649</v>
      </c>
      <c r="AA460" s="17">
        <v>8244</v>
      </c>
      <c r="AB460" s="17">
        <v>6547</v>
      </c>
      <c r="AC460" s="39">
        <v>0.25920268825416221</v>
      </c>
      <c r="AD460" s="19">
        <v>3.77</v>
      </c>
      <c r="AE460" s="19">
        <v>3.42</v>
      </c>
      <c r="AF460" s="18">
        <v>0.10233918128654973</v>
      </c>
      <c r="AG460" s="17">
        <v>21291</v>
      </c>
      <c r="AH460" s="17">
        <v>126200</v>
      </c>
      <c r="AI460" s="19">
        <v>115.29</v>
      </c>
      <c r="AJ460" s="19">
        <v>91.39</v>
      </c>
      <c r="AK460" s="18">
        <v>0.26151657730605105</v>
      </c>
      <c r="AL460" s="19">
        <v>63.51</v>
      </c>
      <c r="AM460" s="19">
        <v>119.02</v>
      </c>
      <c r="AN460" s="22">
        <v>1.15E-2</v>
      </c>
      <c r="AO460" s="19">
        <v>30.17</v>
      </c>
    </row>
    <row r="461" spans="1:42" x14ac:dyDescent="0.35">
      <c r="A461" s="11">
        <v>460</v>
      </c>
      <c r="B461" s="12" t="s">
        <v>777</v>
      </c>
      <c r="C461" s="11" t="s">
        <v>278</v>
      </c>
      <c r="D461" s="11" t="s">
        <v>778</v>
      </c>
      <c r="E461" s="11" t="s">
        <v>66</v>
      </c>
      <c r="F461" s="11" t="s">
        <v>779</v>
      </c>
      <c r="G461" s="13">
        <v>6530.9</v>
      </c>
      <c r="H461" s="13">
        <v>7270.4</v>
      </c>
      <c r="I461" s="14">
        <v>43916</v>
      </c>
      <c r="J461" s="15">
        <v>2.34</v>
      </c>
      <c r="K461" s="34" t="s">
        <v>123</v>
      </c>
      <c r="L461" s="15">
        <v>4.8</v>
      </c>
      <c r="M461" s="15">
        <v>0.41599999999999998</v>
      </c>
      <c r="N461" s="15" t="s">
        <v>1644</v>
      </c>
      <c r="P461" s="19">
        <v>7.68</v>
      </c>
      <c r="Q461" s="17">
        <v>138</v>
      </c>
      <c r="R461" s="26">
        <v>55.63</v>
      </c>
      <c r="S461" s="13">
        <v>266</v>
      </c>
      <c r="T461" s="43">
        <v>62.1</v>
      </c>
      <c r="U461" s="43">
        <v>4</v>
      </c>
      <c r="V461" s="43">
        <v>8</v>
      </c>
      <c r="W461" s="46">
        <v>0.33333333333333331</v>
      </c>
      <c r="X461" s="16">
        <v>44239</v>
      </c>
      <c r="Y461" s="16">
        <v>44196</v>
      </c>
      <c r="Z461" s="16" t="s">
        <v>1649</v>
      </c>
      <c r="AA461" s="17">
        <v>4710</v>
      </c>
      <c r="AB461" s="17">
        <v>6531</v>
      </c>
      <c r="AC461" s="39">
        <v>-0.27882406982085439</v>
      </c>
      <c r="AD461" s="19">
        <v>-4.96</v>
      </c>
      <c r="AE461" s="19">
        <v>-4.3099999999999996</v>
      </c>
      <c r="AF461" s="18">
        <v>0.15081206496519731</v>
      </c>
      <c r="AG461" s="17">
        <v>185.7</v>
      </c>
      <c r="AH461" s="17">
        <v>5916.3</v>
      </c>
      <c r="AI461" s="19">
        <v>8.34</v>
      </c>
      <c r="AJ461" s="19">
        <v>10.76</v>
      </c>
      <c r="AK461" s="18">
        <v>-0.22490706319702602</v>
      </c>
      <c r="AL461" s="19">
        <v>2.5</v>
      </c>
      <c r="AM461" s="19">
        <v>11.42</v>
      </c>
    </row>
    <row r="462" spans="1:42" x14ac:dyDescent="0.35">
      <c r="A462" s="11">
        <v>461</v>
      </c>
      <c r="B462" s="12" t="s">
        <v>870</v>
      </c>
      <c r="C462" s="11" t="s">
        <v>159</v>
      </c>
      <c r="D462" s="11" t="s">
        <v>871</v>
      </c>
      <c r="E462" s="11" t="s">
        <v>66</v>
      </c>
      <c r="F462" s="11" t="s">
        <v>872</v>
      </c>
      <c r="G462" s="13">
        <v>6510</v>
      </c>
      <c r="H462" s="13">
        <v>6466</v>
      </c>
      <c r="I462" s="14">
        <v>43945</v>
      </c>
      <c r="J462" s="15">
        <v>7</v>
      </c>
      <c r="K462" s="34" t="s">
        <v>121</v>
      </c>
      <c r="L462" s="15">
        <v>8.8000000000000007</v>
      </c>
      <c r="M462" s="15">
        <v>2.2000000000000002</v>
      </c>
      <c r="N462" s="15" t="s">
        <v>1644</v>
      </c>
      <c r="P462" s="19">
        <v>13.5</v>
      </c>
      <c r="Q462" s="17">
        <v>71</v>
      </c>
      <c r="R462" s="26">
        <v>190</v>
      </c>
      <c r="S462" s="13">
        <v>489</v>
      </c>
      <c r="T462" s="43">
        <v>70.400000000000006</v>
      </c>
      <c r="U462" s="43">
        <v>0</v>
      </c>
      <c r="V462" s="43">
        <v>5</v>
      </c>
      <c r="W462" s="46">
        <v>0</v>
      </c>
      <c r="X462" s="16">
        <v>44256</v>
      </c>
      <c r="Y462" s="16">
        <v>44196</v>
      </c>
      <c r="Z462" s="16" t="s">
        <v>1649</v>
      </c>
      <c r="AA462" s="17">
        <v>4804</v>
      </c>
      <c r="AB462" s="17">
        <v>6510</v>
      </c>
      <c r="AC462" s="39">
        <v>-0.26205837173579111</v>
      </c>
      <c r="AD462" s="19">
        <v>-10.15</v>
      </c>
      <c r="AE462" s="19">
        <v>-1.37</v>
      </c>
      <c r="AF462" s="18">
        <v>6.4087591240875916</v>
      </c>
      <c r="AG462" s="17">
        <v>360</v>
      </c>
      <c r="AH462" s="17">
        <v>18821</v>
      </c>
      <c r="AI462" s="19">
        <v>52.79</v>
      </c>
      <c r="AJ462" s="19">
        <v>65.290000000000006</v>
      </c>
      <c r="AK462" s="18">
        <v>-0.19145351508653707</v>
      </c>
      <c r="AL462" s="19">
        <v>26.06</v>
      </c>
      <c r="AM462" s="19">
        <v>76.239999999999995</v>
      </c>
      <c r="AN462" s="22">
        <v>1.3599999999999999E-2</v>
      </c>
      <c r="AP462" s="37" t="s">
        <v>817</v>
      </c>
    </row>
    <row r="463" spans="1:42" x14ac:dyDescent="0.35">
      <c r="A463" s="11">
        <v>462</v>
      </c>
      <c r="B463" s="12" t="s">
        <v>955</v>
      </c>
      <c r="C463" s="11" t="s">
        <v>683</v>
      </c>
      <c r="D463" s="11" t="s">
        <v>956</v>
      </c>
      <c r="E463" s="11" t="s">
        <v>66</v>
      </c>
      <c r="F463" s="11" t="s">
        <v>957</v>
      </c>
      <c r="G463" s="13">
        <v>6498.6</v>
      </c>
      <c r="H463" s="13">
        <v>6442.2</v>
      </c>
      <c r="I463" s="14">
        <v>44239</v>
      </c>
      <c r="J463" s="15">
        <v>1.7</v>
      </c>
      <c r="K463" s="34" t="s">
        <v>124</v>
      </c>
      <c r="L463" s="15">
        <v>3.5</v>
      </c>
      <c r="M463" s="15">
        <v>0.1</v>
      </c>
      <c r="N463" s="15" t="s">
        <v>1644</v>
      </c>
      <c r="P463" s="19">
        <v>10.1</v>
      </c>
      <c r="Q463" s="17">
        <v>415</v>
      </c>
      <c r="R463" s="26">
        <v>24</v>
      </c>
      <c r="S463" s="13">
        <v>343</v>
      </c>
      <c r="T463" s="43">
        <v>56.416666666666664</v>
      </c>
      <c r="U463" s="43">
        <v>2</v>
      </c>
      <c r="V463" s="43">
        <v>10</v>
      </c>
      <c r="W463" s="46">
        <v>0.16666666666666666</v>
      </c>
      <c r="X463" s="16">
        <v>44182</v>
      </c>
      <c r="Y463" s="16">
        <v>44135</v>
      </c>
      <c r="AA463" s="17">
        <v>5987</v>
      </c>
      <c r="AB463" s="17">
        <v>6498</v>
      </c>
      <c r="AC463" s="39">
        <v>-7.8639581409664511E-2</v>
      </c>
      <c r="AD463" s="19">
        <v>0</v>
      </c>
      <c r="AE463" s="19">
        <v>1.9</v>
      </c>
      <c r="AF463" s="18">
        <v>-1</v>
      </c>
      <c r="AG463" s="17">
        <v>1671</v>
      </c>
      <c r="AH463" s="17">
        <v>3776</v>
      </c>
      <c r="AI463" s="19">
        <v>37.65</v>
      </c>
      <c r="AJ463" s="19">
        <v>36.86</v>
      </c>
      <c r="AK463" s="18">
        <v>2.1432447097124233E-2</v>
      </c>
      <c r="AL463" s="19">
        <v>19.79</v>
      </c>
      <c r="AM463" s="19">
        <v>48.39</v>
      </c>
      <c r="AN463" s="22">
        <v>1.6400000000000001E-2</v>
      </c>
      <c r="AO463" s="19">
        <v>11965</v>
      </c>
    </row>
    <row r="464" spans="1:42" x14ac:dyDescent="0.35">
      <c r="A464" s="11">
        <v>463</v>
      </c>
      <c r="B464" s="12" t="s">
        <v>1043</v>
      </c>
      <c r="C464" s="11" t="s">
        <v>163</v>
      </c>
      <c r="D464" s="11" t="s">
        <v>1044</v>
      </c>
      <c r="E464" s="11" t="s">
        <v>66</v>
      </c>
      <c r="F464" s="11" t="s">
        <v>1045</v>
      </c>
      <c r="G464" s="13">
        <v>6489</v>
      </c>
      <c r="H464" s="13">
        <v>7500</v>
      </c>
      <c r="I464" s="14">
        <v>43945</v>
      </c>
      <c r="J464" s="15">
        <v>9.5109999999999992</v>
      </c>
      <c r="K464" s="34" t="s">
        <v>122</v>
      </c>
      <c r="L464" s="15">
        <v>8.6999999999999993</v>
      </c>
      <c r="M464" s="15">
        <v>2.8039999999999998</v>
      </c>
      <c r="N464" s="15" t="s">
        <v>1644</v>
      </c>
      <c r="P464" s="19">
        <v>30.1</v>
      </c>
      <c r="Q464" s="17">
        <v>319</v>
      </c>
      <c r="R464" s="26">
        <v>94.308000000000007</v>
      </c>
      <c r="S464" s="13">
        <v>489.4</v>
      </c>
      <c r="T464" s="43">
        <v>60</v>
      </c>
      <c r="U464" s="43">
        <v>4</v>
      </c>
      <c r="V464" s="43">
        <v>10</v>
      </c>
      <c r="W464" s="46">
        <v>0.2857142857142857</v>
      </c>
      <c r="X464" s="16">
        <v>44250</v>
      </c>
      <c r="Y464" s="16">
        <v>44196</v>
      </c>
      <c r="Z464" s="16" t="s">
        <v>1649</v>
      </c>
      <c r="AA464" s="17">
        <v>8086</v>
      </c>
      <c r="AB464" s="17">
        <v>6489</v>
      </c>
      <c r="AC464" s="39">
        <v>0.24610879950685777</v>
      </c>
      <c r="AD464" s="19">
        <v>2.82</v>
      </c>
      <c r="AE464" s="19">
        <v>1.95</v>
      </c>
      <c r="AF464" s="18">
        <v>0.44615384615384612</v>
      </c>
      <c r="AG464" s="17">
        <v>9765</v>
      </c>
      <c r="AH464" s="17">
        <v>23109</v>
      </c>
      <c r="AI464" s="19">
        <v>92.85</v>
      </c>
      <c r="AJ464" s="19">
        <v>59.03</v>
      </c>
      <c r="AK464" s="18">
        <v>0.57292901914280858</v>
      </c>
      <c r="AL464" s="19">
        <v>50.51</v>
      </c>
      <c r="AM464" s="19">
        <v>104.53</v>
      </c>
      <c r="AN464" s="22">
        <v>5.1000000000000004E-3</v>
      </c>
      <c r="AO464" s="19">
        <v>31.63</v>
      </c>
    </row>
    <row r="465" spans="1:42" x14ac:dyDescent="0.35">
      <c r="A465" s="11">
        <v>464</v>
      </c>
      <c r="B465" s="12" t="s">
        <v>1127</v>
      </c>
      <c r="C465" s="11" t="s">
        <v>155</v>
      </c>
      <c r="D465" s="11" t="s">
        <v>1128</v>
      </c>
      <c r="E465" s="11" t="s">
        <v>66</v>
      </c>
      <c r="F465" s="11" t="s">
        <v>1129</v>
      </c>
      <c r="G465" s="13">
        <v>6466</v>
      </c>
      <c r="H465" s="13">
        <v>8850.7000000000007</v>
      </c>
      <c r="I465" s="14">
        <v>43599</v>
      </c>
      <c r="J465" s="15">
        <v>3.8786130000000001</v>
      </c>
      <c r="K465" s="34" t="s">
        <v>123</v>
      </c>
      <c r="L465" s="15">
        <v>5.2</v>
      </c>
      <c r="M465" s="15">
        <v>0.57399999999999995</v>
      </c>
      <c r="N465" s="15" t="s">
        <v>1644</v>
      </c>
      <c r="P465" s="19">
        <v>2.6</v>
      </c>
      <c r="Q465" s="17">
        <v>272</v>
      </c>
      <c r="S465" s="13">
        <v>280</v>
      </c>
      <c r="T465" s="43">
        <v>62.4</v>
      </c>
      <c r="U465" s="43">
        <v>4</v>
      </c>
      <c r="V465" s="43">
        <v>4</v>
      </c>
      <c r="W465" s="46">
        <v>0.5</v>
      </c>
      <c r="X465" s="16">
        <v>43917</v>
      </c>
      <c r="Y465" s="16">
        <v>43862</v>
      </c>
      <c r="AA465" s="17">
        <v>6466</v>
      </c>
      <c r="AB465" s="17">
        <v>8285.2999999999993</v>
      </c>
      <c r="AC465" s="39">
        <v>-0.21958166873860926</v>
      </c>
      <c r="AD465" s="19">
        <v>-5.31</v>
      </c>
      <c r="AE465" s="19">
        <v>-7.79</v>
      </c>
      <c r="AF465" s="18">
        <v>-0.31835686777920413</v>
      </c>
      <c r="AG465" s="17">
        <v>0</v>
      </c>
      <c r="AH465" s="17">
        <v>2819.7</v>
      </c>
      <c r="AI465" s="19">
        <v>18.84</v>
      </c>
      <c r="AJ465" s="19">
        <v>6.08</v>
      </c>
      <c r="AK465" s="18">
        <v>2.0986842105263159</v>
      </c>
      <c r="AL465" s="19">
        <v>2.57</v>
      </c>
      <c r="AM465" s="19">
        <v>483</v>
      </c>
    </row>
    <row r="466" spans="1:42" x14ac:dyDescent="0.35">
      <c r="A466" s="11">
        <v>465</v>
      </c>
      <c r="B466" s="12" t="s">
        <v>1633</v>
      </c>
      <c r="C466" s="11" t="s">
        <v>159</v>
      </c>
      <c r="D466" s="11" t="s">
        <v>1634</v>
      </c>
      <c r="E466" s="11" t="s">
        <v>66</v>
      </c>
      <c r="F466" s="11" t="s">
        <v>1635</v>
      </c>
      <c r="G466" s="13">
        <v>6411</v>
      </c>
      <c r="H466" s="13">
        <v>7424</v>
      </c>
      <c r="I466" s="14">
        <v>43924</v>
      </c>
      <c r="J466" s="15">
        <v>6.2</v>
      </c>
      <c r="K466" s="15" t="s">
        <v>121</v>
      </c>
      <c r="L466" s="15">
        <v>4.8</v>
      </c>
      <c r="M466" s="15">
        <v>0.28000000000000003</v>
      </c>
      <c r="N466" s="15" t="s">
        <v>1644</v>
      </c>
      <c r="P466" s="19">
        <v>14.3</v>
      </c>
      <c r="Q466" s="17">
        <v>91</v>
      </c>
      <c r="R466" s="26">
        <v>157.76</v>
      </c>
      <c r="S466" s="13">
        <v>1930.16</v>
      </c>
      <c r="T466" s="17">
        <v>65.5</v>
      </c>
      <c r="U466" s="17">
        <v>3</v>
      </c>
      <c r="V466" s="17">
        <v>9</v>
      </c>
      <c r="W466" s="46">
        <v>0.25</v>
      </c>
      <c r="X466" s="16">
        <v>44253</v>
      </c>
      <c r="Y466" s="16">
        <v>44196</v>
      </c>
      <c r="Z466" s="16" t="s">
        <v>1649</v>
      </c>
      <c r="AA466" s="17">
        <v>4308</v>
      </c>
      <c r="AB466" s="17">
        <v>6553</v>
      </c>
      <c r="AC466" s="39">
        <v>-0.34259117961239127</v>
      </c>
      <c r="AD466" s="19">
        <v>-12.86</v>
      </c>
      <c r="AE466" s="19">
        <v>-9.43</v>
      </c>
      <c r="AF466" s="18">
        <v>0.36373276776246022</v>
      </c>
      <c r="AH466" s="17">
        <v>12746</v>
      </c>
      <c r="AI466" s="19">
        <v>14.19</v>
      </c>
      <c r="AJ466" s="19">
        <v>25.17</v>
      </c>
      <c r="AK466" s="18">
        <v>-0.43623361144219314</v>
      </c>
      <c r="AL466" s="19">
        <v>3.8</v>
      </c>
      <c r="AM466" s="19">
        <v>23.85</v>
      </c>
      <c r="AN466" s="22">
        <v>4.3E-3</v>
      </c>
      <c r="AP466" s="1"/>
    </row>
    <row r="467" spans="1:42" x14ac:dyDescent="0.35">
      <c r="A467" s="11">
        <v>466</v>
      </c>
      <c r="B467" s="12" t="s">
        <v>1215</v>
      </c>
      <c r="C467" s="11" t="s">
        <v>10</v>
      </c>
      <c r="D467" s="11" t="s">
        <v>1216</v>
      </c>
      <c r="E467" s="11" t="s">
        <v>66</v>
      </c>
      <c r="F467" s="11" t="s">
        <v>1217</v>
      </c>
      <c r="G467" s="13">
        <v>6379</v>
      </c>
      <c r="H467" s="13">
        <v>4659</v>
      </c>
      <c r="I467" s="14">
        <v>43943</v>
      </c>
      <c r="J467" s="15">
        <v>2.23</v>
      </c>
      <c r="K467" s="34" t="s">
        <v>121</v>
      </c>
      <c r="L467" s="15">
        <v>5.9</v>
      </c>
      <c r="M467" s="15">
        <v>0.11600000000000001</v>
      </c>
      <c r="N467" s="15" t="s">
        <v>1645</v>
      </c>
      <c r="O467" s="15" t="s">
        <v>1644</v>
      </c>
      <c r="P467" s="19">
        <v>6.2</v>
      </c>
      <c r="Q467" s="17">
        <v>66</v>
      </c>
      <c r="R467" s="26">
        <v>94</v>
      </c>
      <c r="S467" s="13">
        <v>430</v>
      </c>
      <c r="T467" s="43">
        <v>67.599999999999994</v>
      </c>
      <c r="U467" s="43">
        <v>2</v>
      </c>
      <c r="V467" s="43">
        <v>11</v>
      </c>
      <c r="W467" s="46">
        <v>0.15384615384615385</v>
      </c>
      <c r="X467" s="16">
        <v>43917</v>
      </c>
      <c r="Y467" s="16">
        <v>43861</v>
      </c>
      <c r="AA467" s="17">
        <v>6379</v>
      </c>
      <c r="AB467" s="17">
        <v>4659</v>
      </c>
      <c r="AC467" s="39">
        <v>0.36917793517922298</v>
      </c>
      <c r="AD467" s="19">
        <v>3.83</v>
      </c>
      <c r="AE467" s="19">
        <v>3.11</v>
      </c>
      <c r="AF467" s="18">
        <v>0.23151125401929268</v>
      </c>
      <c r="AG467" s="17">
        <v>2139</v>
      </c>
      <c r="AH467" s="17">
        <v>4711</v>
      </c>
      <c r="AI467" s="19">
        <v>94.27</v>
      </c>
      <c r="AJ467" s="19">
        <v>85.07</v>
      </c>
      <c r="AK467" s="18">
        <v>0.10814623251439995</v>
      </c>
      <c r="AL467" s="19">
        <v>45.45</v>
      </c>
      <c r="AM467" s="19">
        <v>103.95</v>
      </c>
      <c r="AN467" s="22">
        <v>1.6799999999999999E-2</v>
      </c>
      <c r="AO467" s="19">
        <v>25.13</v>
      </c>
    </row>
    <row r="468" spans="1:42" x14ac:dyDescent="0.35">
      <c r="A468" s="11">
        <v>467</v>
      </c>
      <c r="B468" s="12" t="s">
        <v>1299</v>
      </c>
      <c r="C468" s="11" t="s">
        <v>200</v>
      </c>
      <c r="D468" s="11" t="s">
        <v>1300</v>
      </c>
      <c r="E468" s="11" t="s">
        <v>68</v>
      </c>
      <c r="G468" s="13">
        <v>6359.4</v>
      </c>
      <c r="H468" s="13">
        <v>6818.2</v>
      </c>
      <c r="I468" s="14">
        <v>43565</v>
      </c>
      <c r="J468" s="15">
        <v>2.7</v>
      </c>
      <c r="K468" s="34" t="s">
        <v>121</v>
      </c>
      <c r="L468" s="15">
        <v>4</v>
      </c>
      <c r="N468" s="15" t="s">
        <v>1644</v>
      </c>
      <c r="P468" s="19">
        <v>12.32</v>
      </c>
      <c r="Q468" s="17">
        <v>88</v>
      </c>
      <c r="R468" s="26">
        <v>97</v>
      </c>
      <c r="S468" s="13">
        <v>300</v>
      </c>
      <c r="T468" s="43">
        <v>60</v>
      </c>
      <c r="U468" s="43">
        <v>3</v>
      </c>
      <c r="V468" s="43">
        <v>8</v>
      </c>
      <c r="W468" s="46">
        <v>0.27272727272727271</v>
      </c>
      <c r="X468" s="16">
        <v>43900</v>
      </c>
      <c r="Y468" s="16">
        <v>43830</v>
      </c>
      <c r="AA468" s="17">
        <v>6359</v>
      </c>
      <c r="AB468" s="17">
        <v>6818</v>
      </c>
      <c r="AC468" s="39">
        <v>-6.7321795247873281E-2</v>
      </c>
      <c r="AD468" s="19">
        <v>0.59</v>
      </c>
      <c r="AE468" s="19">
        <v>0.32</v>
      </c>
      <c r="AF468" s="18">
        <v>0.84374999999999989</v>
      </c>
      <c r="AG468" s="17">
        <v>300</v>
      </c>
      <c r="AH468" s="17">
        <v>4516</v>
      </c>
    </row>
    <row r="469" spans="1:42" x14ac:dyDescent="0.35">
      <c r="A469" s="11">
        <v>468</v>
      </c>
      <c r="B469" s="12" t="s">
        <v>1379</v>
      </c>
      <c r="C469" s="11" t="s">
        <v>0</v>
      </c>
      <c r="D469" s="11" t="s">
        <v>1380</v>
      </c>
      <c r="E469" s="11" t="s">
        <v>66</v>
      </c>
      <c r="F469" s="11" t="s">
        <v>1381</v>
      </c>
      <c r="G469" s="13">
        <v>6343.2</v>
      </c>
      <c r="H469" s="13">
        <v>6503.3</v>
      </c>
      <c r="I469" s="14">
        <v>43924</v>
      </c>
      <c r="J469" s="15">
        <v>1.1000000000000001</v>
      </c>
      <c r="K469" s="34" t="s">
        <v>124</v>
      </c>
      <c r="L469" s="15">
        <v>1.47</v>
      </c>
      <c r="M469" s="15">
        <v>0</v>
      </c>
      <c r="N469" s="15" t="s">
        <v>1644</v>
      </c>
      <c r="P469" s="19">
        <v>1.92</v>
      </c>
      <c r="Q469" s="17">
        <v>78</v>
      </c>
      <c r="R469" s="26">
        <v>24.631</v>
      </c>
      <c r="S469" s="13">
        <v>251.41200000000001</v>
      </c>
      <c r="T469" s="17">
        <v>56</v>
      </c>
      <c r="U469" s="17">
        <v>4</v>
      </c>
      <c r="V469" s="17">
        <v>13</v>
      </c>
      <c r="W469" s="46">
        <v>0.23529411764705882</v>
      </c>
      <c r="X469" s="16">
        <v>43921</v>
      </c>
      <c r="Y469" s="16">
        <v>43862</v>
      </c>
      <c r="AA469" s="17">
        <v>6343</v>
      </c>
      <c r="AB469" s="17">
        <v>6503</v>
      </c>
      <c r="AC469" s="39">
        <v>-2.4604028909733969E-2</v>
      </c>
      <c r="AD469" s="19">
        <v>4.38</v>
      </c>
      <c r="AE469" s="19">
        <v>6.23</v>
      </c>
      <c r="AF469" s="18">
        <v>-0.29695024077046556</v>
      </c>
      <c r="AG469" s="17">
        <v>0</v>
      </c>
      <c r="AH469" s="17">
        <v>3430</v>
      </c>
      <c r="AI469" s="19">
        <v>63.05</v>
      </c>
      <c r="AJ469" s="19">
        <v>72.23</v>
      </c>
      <c r="AK469" s="18">
        <v>-0.12709400526097198</v>
      </c>
      <c r="AL469" s="19">
        <v>21.5</v>
      </c>
      <c r="AM469" s="19">
        <v>128</v>
      </c>
      <c r="AN469" s="22">
        <v>7.1000000000000004E-3</v>
      </c>
      <c r="AP469" s="37" t="s">
        <v>1382</v>
      </c>
    </row>
    <row r="470" spans="1:42" ht="17.25" customHeight="1" x14ac:dyDescent="0.35">
      <c r="A470" s="11">
        <v>469</v>
      </c>
      <c r="B470" s="12" t="s">
        <v>61</v>
      </c>
      <c r="C470" s="11" t="s">
        <v>24</v>
      </c>
      <c r="D470" s="11" t="s">
        <v>62</v>
      </c>
      <c r="E470" s="11" t="s">
        <v>66</v>
      </c>
      <c r="F470" s="11" t="s">
        <v>89</v>
      </c>
      <c r="G470" s="13">
        <v>6313</v>
      </c>
      <c r="H470" s="13">
        <v>6182.3</v>
      </c>
      <c r="I470" s="14">
        <v>44001</v>
      </c>
      <c r="J470" s="15">
        <v>9.9749999999999996</v>
      </c>
      <c r="K470" s="34" t="s">
        <v>121</v>
      </c>
      <c r="L470" s="15">
        <v>6.2690000000000001</v>
      </c>
      <c r="M470" s="15">
        <v>2.63</v>
      </c>
      <c r="N470" s="15" t="s">
        <v>1644</v>
      </c>
      <c r="P470" s="19">
        <v>12.17</v>
      </c>
      <c r="Q470" s="17">
        <v>570</v>
      </c>
      <c r="R470" s="26">
        <v>21.358000000000001</v>
      </c>
      <c r="S470" s="13">
        <v>314.73399999999998</v>
      </c>
      <c r="U470" s="17">
        <v>2</v>
      </c>
      <c r="V470" s="17">
        <v>9</v>
      </c>
      <c r="W470" s="46">
        <v>0.18181818181818182</v>
      </c>
      <c r="X470" s="16">
        <v>43978</v>
      </c>
      <c r="Y470" s="16">
        <v>43918</v>
      </c>
      <c r="AA470" s="17">
        <v>6160</v>
      </c>
      <c r="AB470" s="17">
        <v>6313</v>
      </c>
      <c r="AC470" s="39">
        <v>-2.4235704102645333E-2</v>
      </c>
      <c r="AD470" s="19">
        <v>4.9800000000000004</v>
      </c>
      <c r="AE470" s="19">
        <v>5.27</v>
      </c>
      <c r="AF470" s="18">
        <v>-5.5028462998102309E-2</v>
      </c>
      <c r="AG470" s="17">
        <v>915.5</v>
      </c>
      <c r="AH470" s="17">
        <v>7279.9</v>
      </c>
      <c r="AI470" s="19">
        <v>103.74</v>
      </c>
      <c r="AJ470" s="19">
        <v>116.08</v>
      </c>
      <c r="AK470" s="18">
        <v>-0.10630599586492077</v>
      </c>
      <c r="AL470" s="19">
        <v>59.82</v>
      </c>
      <c r="AM470" s="19">
        <v>128.4</v>
      </c>
    </row>
    <row r="471" spans="1:42" ht="17.25" customHeight="1" x14ac:dyDescent="0.35">
      <c r="A471" s="11">
        <v>470</v>
      </c>
      <c r="B471" s="12" t="s">
        <v>1461</v>
      </c>
      <c r="C471" s="11" t="s">
        <v>8</v>
      </c>
      <c r="D471" s="11" t="s">
        <v>1462</v>
      </c>
      <c r="E471" s="11" t="s">
        <v>66</v>
      </c>
      <c r="F471" s="11" t="s">
        <v>1463</v>
      </c>
      <c r="G471" s="13">
        <v>6297</v>
      </c>
      <c r="H471" s="13">
        <v>7155</v>
      </c>
      <c r="I471" s="14">
        <v>44260</v>
      </c>
      <c r="J471" s="15">
        <v>3.05</v>
      </c>
      <c r="K471" s="34" t="s">
        <v>124</v>
      </c>
      <c r="L471" s="15">
        <v>6.91</v>
      </c>
      <c r="M471" s="15">
        <v>1.28</v>
      </c>
      <c r="N471" s="15" t="s">
        <v>1645</v>
      </c>
      <c r="O471" s="15" t="s">
        <v>1644</v>
      </c>
      <c r="P471" s="19">
        <v>7.07</v>
      </c>
      <c r="Q471" s="17">
        <v>86</v>
      </c>
      <c r="R471" s="26">
        <v>81.858999999999995</v>
      </c>
      <c r="S471" s="13">
        <v>845.67</v>
      </c>
      <c r="T471" s="43">
        <v>64.099999999999994</v>
      </c>
      <c r="U471" s="43">
        <v>3</v>
      </c>
      <c r="V471" s="43">
        <v>7</v>
      </c>
      <c r="W471" s="46">
        <v>0.3</v>
      </c>
      <c r="X471" s="16">
        <v>44238</v>
      </c>
      <c r="Y471" s="16">
        <v>44196</v>
      </c>
      <c r="Z471" s="16" t="s">
        <v>1649</v>
      </c>
      <c r="AA471" s="17">
        <v>5655</v>
      </c>
      <c r="AB471" s="17">
        <v>6297</v>
      </c>
      <c r="AC471" s="39">
        <v>-0.10195331110052405</v>
      </c>
      <c r="AD471" s="19">
        <v>16.75</v>
      </c>
      <c r="AE471" s="19">
        <v>6.84</v>
      </c>
      <c r="AF471" s="18">
        <v>1.4488304093567252</v>
      </c>
      <c r="AG471" s="17">
        <v>1166</v>
      </c>
      <c r="AH471" s="17">
        <v>10909</v>
      </c>
      <c r="AI471" s="19">
        <v>129.25</v>
      </c>
      <c r="AJ471" s="19">
        <v>119.39</v>
      </c>
      <c r="AK471" s="18">
        <v>8.2586481279839183E-2</v>
      </c>
      <c r="AL471" s="19">
        <v>52.7</v>
      </c>
      <c r="AM471" s="19">
        <v>152.6</v>
      </c>
      <c r="AN471" s="22">
        <v>1.8100000000000002E-2</v>
      </c>
      <c r="AO471" s="19">
        <v>8.9600000000000009</v>
      </c>
    </row>
    <row r="472" spans="1:42" ht="17.25" customHeight="1" x14ac:dyDescent="0.35">
      <c r="A472" s="11">
        <v>471</v>
      </c>
      <c r="B472" s="12" t="s">
        <v>234</v>
      </c>
      <c r="C472" s="11" t="s">
        <v>235</v>
      </c>
      <c r="D472" s="11" t="s">
        <v>236</v>
      </c>
      <c r="E472" s="11" t="s">
        <v>66</v>
      </c>
      <c r="F472" s="11" t="s">
        <v>237</v>
      </c>
      <c r="G472" s="13">
        <v>6276.2</v>
      </c>
      <c r="H472" s="13">
        <v>6800.2</v>
      </c>
      <c r="I472" s="14">
        <v>43931</v>
      </c>
      <c r="J472" s="15">
        <v>2.02</v>
      </c>
      <c r="K472" s="34" t="s">
        <v>123</v>
      </c>
      <c r="L472" s="15">
        <v>4.4000000000000004</v>
      </c>
      <c r="M472" s="15">
        <v>0.5</v>
      </c>
      <c r="N472" s="15" t="s">
        <v>1644</v>
      </c>
      <c r="P472" s="19">
        <v>6.5</v>
      </c>
      <c r="Q472" s="17">
        <v>205</v>
      </c>
      <c r="R472" s="26">
        <v>32.003999999999998</v>
      </c>
      <c r="S472" s="13">
        <v>445.69799999999998</v>
      </c>
      <c r="U472" s="17">
        <v>3</v>
      </c>
      <c r="V472" s="17">
        <v>7</v>
      </c>
      <c r="W472" s="46">
        <v>0.3</v>
      </c>
      <c r="X472" s="16">
        <v>44251</v>
      </c>
      <c r="Y472" s="16">
        <v>44196</v>
      </c>
      <c r="Z472" s="16" t="s">
        <v>1649</v>
      </c>
      <c r="AA472" s="17">
        <v>4766</v>
      </c>
      <c r="AB472" s="17">
        <v>5473</v>
      </c>
      <c r="AC472" s="39">
        <v>-0.12917960898958525</v>
      </c>
      <c r="AD472" s="19">
        <v>1.73</v>
      </c>
      <c r="AE472" s="19">
        <v>-1.24</v>
      </c>
      <c r="AF472" s="18">
        <v>-2.3951612903225805</v>
      </c>
      <c r="AG472" s="17">
        <v>410</v>
      </c>
      <c r="AH472" s="17">
        <v>3130</v>
      </c>
      <c r="AI472" s="19">
        <v>2.2000000000000002</v>
      </c>
      <c r="AJ472" s="19">
        <v>3.95</v>
      </c>
      <c r="AK472" s="18">
        <v>-0.44303797468354428</v>
      </c>
      <c r="AL472" s="19">
        <v>0.72</v>
      </c>
      <c r="AM472" s="19">
        <v>4.7</v>
      </c>
      <c r="AO472" s="19">
        <v>3.12</v>
      </c>
    </row>
    <row r="473" spans="1:42" ht="17.25" customHeight="1" x14ac:dyDescent="0.35">
      <c r="A473" s="11">
        <v>472</v>
      </c>
      <c r="B473" s="12" t="s">
        <v>330</v>
      </c>
      <c r="C473" s="11" t="s">
        <v>9</v>
      </c>
      <c r="D473" s="11" t="s">
        <v>331</v>
      </c>
      <c r="E473" s="11" t="s">
        <v>66</v>
      </c>
      <c r="F473" s="11" t="s">
        <v>332</v>
      </c>
      <c r="G473" s="13">
        <v>6260</v>
      </c>
      <c r="H473" s="13">
        <v>5825</v>
      </c>
      <c r="I473" s="14">
        <v>43927</v>
      </c>
      <c r="J473" s="15">
        <v>3.67</v>
      </c>
      <c r="K473" s="34" t="s">
        <v>124</v>
      </c>
      <c r="L473" s="15">
        <v>10.3</v>
      </c>
      <c r="M473" s="15">
        <v>1.1399999999999999</v>
      </c>
      <c r="N473" s="15" t="s">
        <v>1645</v>
      </c>
      <c r="O473" s="15" t="s">
        <v>1644</v>
      </c>
      <c r="P473" s="19">
        <v>21.4</v>
      </c>
      <c r="Q473" s="17">
        <v>169</v>
      </c>
      <c r="R473" s="26">
        <v>76.5</v>
      </c>
      <c r="S473" s="13">
        <v>505</v>
      </c>
      <c r="W473" s="46" t="e">
        <v>#DIV/0!</v>
      </c>
      <c r="X473" s="16">
        <v>44243</v>
      </c>
      <c r="Y473" s="16">
        <v>44196</v>
      </c>
      <c r="Z473" s="16" t="s">
        <v>1649</v>
      </c>
      <c r="AA473" s="17">
        <v>6675</v>
      </c>
      <c r="AB473" s="17">
        <v>6260</v>
      </c>
      <c r="AC473" s="39">
        <v>6.6293929712460065E-2</v>
      </c>
      <c r="AD473" s="19">
        <v>3.42</v>
      </c>
      <c r="AE473" s="19">
        <v>3.11</v>
      </c>
      <c r="AF473" s="18">
        <v>9.9678456591639888E-2</v>
      </c>
      <c r="AG473" s="17">
        <v>2694</v>
      </c>
      <c r="AH473" s="17">
        <v>13609</v>
      </c>
      <c r="AI473" s="19">
        <v>165.24</v>
      </c>
      <c r="AJ473" s="19">
        <v>131.38999999999999</v>
      </c>
      <c r="AK473" s="18">
        <v>0.25762995661770322</v>
      </c>
      <c r="AL473" s="19">
        <v>90.14</v>
      </c>
      <c r="AM473" s="19">
        <v>176.64</v>
      </c>
      <c r="AN473" s="22">
        <v>6.8999999999999999E-3</v>
      </c>
      <c r="AO473" s="19">
        <v>42.44</v>
      </c>
      <c r="AP473" s="41"/>
    </row>
    <row r="474" spans="1:42" ht="17" customHeight="1" x14ac:dyDescent="0.35">
      <c r="A474" s="11">
        <v>473</v>
      </c>
      <c r="B474" s="12" t="s">
        <v>426</v>
      </c>
      <c r="C474" s="11" t="s">
        <v>23</v>
      </c>
      <c r="D474" s="11" t="s">
        <v>427</v>
      </c>
      <c r="E474" s="11" t="s">
        <v>68</v>
      </c>
      <c r="G474" s="13">
        <v>6242.8</v>
      </c>
      <c r="H474" s="13">
        <v>6578.3</v>
      </c>
      <c r="I474" s="14">
        <v>43768</v>
      </c>
      <c r="K474" s="34" t="s">
        <v>123</v>
      </c>
      <c r="L474" s="15">
        <v>4.2</v>
      </c>
      <c r="N474" s="15" t="s">
        <v>1644</v>
      </c>
      <c r="P474" s="19">
        <v>3.2</v>
      </c>
      <c r="Q474" s="17">
        <v>469</v>
      </c>
      <c r="T474" s="43">
        <v>65</v>
      </c>
      <c r="U474" s="43">
        <v>3</v>
      </c>
      <c r="V474" s="43">
        <v>9</v>
      </c>
      <c r="W474" s="46">
        <v>0.25</v>
      </c>
      <c r="X474" s="16">
        <v>44179</v>
      </c>
      <c r="Y474" s="16">
        <v>44044</v>
      </c>
      <c r="AF474" s="18"/>
      <c r="AP474" s="37" t="s">
        <v>65</v>
      </c>
    </row>
    <row r="475" spans="1:42" x14ac:dyDescent="0.35">
      <c r="A475" s="11">
        <v>474</v>
      </c>
      <c r="B475" s="12" t="s">
        <v>511</v>
      </c>
      <c r="C475" s="11" t="s">
        <v>377</v>
      </c>
      <c r="D475" s="11" t="s">
        <v>512</v>
      </c>
      <c r="E475" s="11" t="s">
        <v>66</v>
      </c>
      <c r="F475" s="11" t="s">
        <v>513</v>
      </c>
      <c r="G475" s="13">
        <v>6214</v>
      </c>
      <c r="H475" s="13">
        <v>6124</v>
      </c>
      <c r="I475" s="14">
        <v>44110</v>
      </c>
      <c r="J475" s="15">
        <v>3.2</v>
      </c>
      <c r="K475" s="34" t="s">
        <v>121</v>
      </c>
      <c r="L475" s="15">
        <v>6.3</v>
      </c>
      <c r="M475" s="15">
        <v>0.63</v>
      </c>
      <c r="N475" s="15" t="s">
        <v>1644</v>
      </c>
      <c r="P475" s="19">
        <v>12.4</v>
      </c>
      <c r="Q475" s="17">
        <v>165</v>
      </c>
      <c r="R475" s="26">
        <v>75.156999999999996</v>
      </c>
      <c r="S475" s="13">
        <v>308.125</v>
      </c>
      <c r="T475" s="17">
        <v>61.222222222222221</v>
      </c>
      <c r="U475" s="17">
        <v>3</v>
      </c>
      <c r="V475" s="17">
        <v>6</v>
      </c>
      <c r="W475" s="46">
        <v>0.33333333333333331</v>
      </c>
      <c r="X475" s="16">
        <v>44056</v>
      </c>
      <c r="Y475" s="16">
        <v>44012</v>
      </c>
      <c r="AA475" s="17">
        <v>6721</v>
      </c>
      <c r="AB475" s="17">
        <v>6214</v>
      </c>
      <c r="AC475" s="39">
        <v>8.1589958158995821E-2</v>
      </c>
      <c r="AD475" s="19">
        <v>7.36</v>
      </c>
      <c r="AE475" s="19">
        <v>6.32</v>
      </c>
      <c r="AF475" s="18">
        <v>0.16455696202531644</v>
      </c>
      <c r="AG475" s="17">
        <v>1577</v>
      </c>
      <c r="AH475" s="17">
        <v>6213</v>
      </c>
      <c r="AI475" s="19">
        <v>200.86</v>
      </c>
      <c r="AJ475" s="19">
        <v>149.38999999999999</v>
      </c>
      <c r="AK475" s="18">
        <v>0.34453444005622885</v>
      </c>
      <c r="AL475" s="19">
        <v>156.68</v>
      </c>
      <c r="AM475" s="19">
        <v>239.87</v>
      </c>
      <c r="AN475" s="22">
        <v>2.3599999999999999E-2</v>
      </c>
      <c r="AO475" s="19">
        <v>19.649999999999999</v>
      </c>
    </row>
    <row r="476" spans="1:42" x14ac:dyDescent="0.35">
      <c r="A476" s="11">
        <v>475</v>
      </c>
      <c r="B476" s="12" t="s">
        <v>1551</v>
      </c>
      <c r="C476" s="11" t="s">
        <v>944</v>
      </c>
      <c r="D476" s="11" t="s">
        <v>1552</v>
      </c>
      <c r="E476" s="11" t="s">
        <v>66</v>
      </c>
      <c r="F476" s="11" t="s">
        <v>1553</v>
      </c>
      <c r="G476" s="13">
        <v>6209</v>
      </c>
      <c r="H476" s="13">
        <v>5841</v>
      </c>
      <c r="I476" s="14">
        <v>43929</v>
      </c>
      <c r="J476" s="15">
        <v>2.34</v>
      </c>
      <c r="K476" s="15" t="s">
        <v>124</v>
      </c>
      <c r="L476" s="15">
        <v>5.3</v>
      </c>
      <c r="M476" s="15">
        <v>0</v>
      </c>
      <c r="N476" s="15" t="s">
        <v>1644</v>
      </c>
      <c r="P476" s="19">
        <v>8.4700000000000006</v>
      </c>
      <c r="Q476" s="17">
        <v>177</v>
      </c>
      <c r="R476" s="26">
        <v>47.753999999999998</v>
      </c>
      <c r="S476" s="13">
        <v>377.5</v>
      </c>
      <c r="T476" s="43">
        <v>63</v>
      </c>
      <c r="U476" s="43">
        <v>3</v>
      </c>
      <c r="V476" s="43">
        <v>9</v>
      </c>
      <c r="W476" s="46">
        <v>0.25</v>
      </c>
      <c r="X476" s="16">
        <v>44251</v>
      </c>
      <c r="Y476" s="16">
        <v>44196</v>
      </c>
      <c r="Z476" s="16" t="s">
        <v>1649</v>
      </c>
      <c r="AA476" s="17">
        <v>6018</v>
      </c>
      <c r="AB476" s="17">
        <v>6228</v>
      </c>
      <c r="AC476" s="39">
        <v>-3.3718689788053952E-2</v>
      </c>
      <c r="AD476" s="19">
        <v>5.15</v>
      </c>
      <c r="AE476" s="19">
        <v>6.13</v>
      </c>
      <c r="AF476" s="18">
        <v>-0.15986949429037514</v>
      </c>
      <c r="AG476" s="17">
        <v>902</v>
      </c>
      <c r="AH476" s="17">
        <v>6858</v>
      </c>
      <c r="AI476" s="19">
        <v>78.67</v>
      </c>
      <c r="AJ476" s="19">
        <v>89.96</v>
      </c>
      <c r="AK476" s="18">
        <v>-0.1255002223210315</v>
      </c>
      <c r="AL476" s="19">
        <v>59.11</v>
      </c>
      <c r="AM476" s="19">
        <v>93.25</v>
      </c>
      <c r="AN476" s="22">
        <v>2.8000000000000001E-2</v>
      </c>
      <c r="AO476" s="19">
        <v>17.739999999999998</v>
      </c>
      <c r="AP476" s="1" t="s">
        <v>1554</v>
      </c>
    </row>
    <row r="477" spans="1:42" ht="17.25" customHeight="1" x14ac:dyDescent="0.35">
      <c r="A477" s="11">
        <v>476</v>
      </c>
      <c r="B477" s="12" t="s">
        <v>604</v>
      </c>
      <c r="C477" s="11" t="s">
        <v>265</v>
      </c>
      <c r="D477" s="11" t="s">
        <v>605</v>
      </c>
      <c r="E477" s="11" t="s">
        <v>66</v>
      </c>
      <c r="F477" s="11" t="s">
        <v>606</v>
      </c>
      <c r="G477" s="13">
        <v>6202.1</v>
      </c>
      <c r="H477" s="13">
        <v>5747.8</v>
      </c>
      <c r="I477" s="14">
        <v>43921</v>
      </c>
      <c r="J477" s="15">
        <v>3.5</v>
      </c>
      <c r="K477" s="34" t="s">
        <v>122</v>
      </c>
      <c r="L477" s="15">
        <v>6.9</v>
      </c>
      <c r="M477" s="15">
        <v>0.13600000000000001</v>
      </c>
      <c r="N477" s="15" t="s">
        <v>1644</v>
      </c>
      <c r="P477" s="19">
        <v>10.4</v>
      </c>
      <c r="Q477" s="17">
        <v>188</v>
      </c>
      <c r="R477" s="26">
        <v>55</v>
      </c>
      <c r="S477" s="13">
        <v>400</v>
      </c>
      <c r="T477" s="17">
        <v>58</v>
      </c>
      <c r="U477" s="17">
        <v>2</v>
      </c>
      <c r="V477" s="17">
        <v>8</v>
      </c>
      <c r="W477" s="46">
        <v>0.2</v>
      </c>
      <c r="X477" s="16">
        <v>44244</v>
      </c>
      <c r="Y477" s="16">
        <v>44196</v>
      </c>
      <c r="Z477" s="16" t="s">
        <v>1649</v>
      </c>
      <c r="AA477" s="17">
        <v>7087</v>
      </c>
      <c r="AB477" s="17">
        <v>6202</v>
      </c>
      <c r="AC477" s="39">
        <v>0.14269590454692035</v>
      </c>
      <c r="AD477" s="19">
        <v>6.16</v>
      </c>
      <c r="AE477" s="19">
        <v>6.22</v>
      </c>
      <c r="AF477" s="18">
        <v>-9.6463022508037968E-3</v>
      </c>
      <c r="AG477" s="17">
        <v>1378</v>
      </c>
      <c r="AH477" s="17">
        <v>12795</v>
      </c>
      <c r="AI477" s="19">
        <v>51.16</v>
      </c>
      <c r="AJ477" s="19">
        <v>55.95</v>
      </c>
      <c r="AK477" s="18">
        <v>-8.5612153708668565E-2</v>
      </c>
      <c r="AL477" s="19">
        <v>29.36</v>
      </c>
      <c r="AM477" s="19">
        <v>61.49</v>
      </c>
      <c r="AN477" s="22">
        <v>3.61E-2</v>
      </c>
      <c r="AO477" s="19">
        <v>8.52</v>
      </c>
    </row>
    <row r="478" spans="1:42" ht="17.25" customHeight="1" x14ac:dyDescent="0.35">
      <c r="A478" s="11">
        <v>477</v>
      </c>
      <c r="B478" s="12" t="s">
        <v>689</v>
      </c>
      <c r="C478" s="11" t="s">
        <v>228</v>
      </c>
      <c r="D478" s="11" t="s">
        <v>690</v>
      </c>
      <c r="E478" s="11" t="s">
        <v>66</v>
      </c>
      <c r="F478" s="11" t="s">
        <v>691</v>
      </c>
      <c r="G478" s="13">
        <v>6160.1</v>
      </c>
      <c r="H478" s="13">
        <v>6023</v>
      </c>
      <c r="I478" s="14">
        <v>43924</v>
      </c>
      <c r="J478" s="15">
        <v>3.2</v>
      </c>
      <c r="K478" s="34" t="s">
        <v>121</v>
      </c>
      <c r="L478" s="15">
        <v>4.3</v>
      </c>
      <c r="M478" s="15">
        <v>0</v>
      </c>
      <c r="N478" s="15" t="s">
        <v>1644</v>
      </c>
      <c r="P478" s="19">
        <v>9.1539999999999999</v>
      </c>
      <c r="Q478" s="17">
        <v>151</v>
      </c>
      <c r="R478" s="26">
        <v>60.795000000000002</v>
      </c>
      <c r="S478" s="13">
        <v>368.28800000000001</v>
      </c>
      <c r="T478" s="43">
        <v>62.375</v>
      </c>
      <c r="U478" s="43">
        <v>2</v>
      </c>
      <c r="V478" s="43">
        <v>6</v>
      </c>
      <c r="W478" s="46">
        <v>0.25</v>
      </c>
      <c r="X478" s="16">
        <v>44243</v>
      </c>
      <c r="Y478" s="16">
        <v>44196</v>
      </c>
      <c r="Z478" s="16" t="s">
        <v>1649</v>
      </c>
      <c r="AA478" s="17">
        <v>6559.9</v>
      </c>
      <c r="AB478" s="17">
        <v>6160.1</v>
      </c>
      <c r="AC478" s="39">
        <v>6.4901543806106923E-2</v>
      </c>
      <c r="AD478" s="19">
        <v>0.6</v>
      </c>
      <c r="AE478" s="19">
        <v>0.7</v>
      </c>
      <c r="AF478" s="18">
        <v>-0.14285714285714282</v>
      </c>
      <c r="AG478" s="17">
        <v>1477.6</v>
      </c>
      <c r="AH478" s="17">
        <v>7804.6</v>
      </c>
      <c r="AI478" s="19">
        <v>16.940000000000001</v>
      </c>
      <c r="AJ478" s="19">
        <v>16.3</v>
      </c>
      <c r="AK478" s="18">
        <v>3.9263803680981625E-2</v>
      </c>
      <c r="AL478" s="19">
        <v>10.41</v>
      </c>
      <c r="AM478" s="19">
        <v>18.22</v>
      </c>
      <c r="AN478" s="22">
        <v>1.7999999999999999E-2</v>
      </c>
      <c r="AO478" s="19">
        <v>28.93</v>
      </c>
    </row>
    <row r="479" spans="1:42" ht="17.25" customHeight="1" x14ac:dyDescent="0.35">
      <c r="A479" s="11">
        <v>478</v>
      </c>
      <c r="B479" s="12" t="s">
        <v>873</v>
      </c>
      <c r="C479" s="11" t="s">
        <v>35</v>
      </c>
      <c r="D479" s="11" t="s">
        <v>874</v>
      </c>
      <c r="E479" s="11" t="s">
        <v>66</v>
      </c>
      <c r="F479" s="11" t="s">
        <v>875</v>
      </c>
      <c r="G479" s="13">
        <v>6146</v>
      </c>
      <c r="H479" s="13">
        <v>6047</v>
      </c>
      <c r="I479" s="14">
        <v>43920</v>
      </c>
      <c r="J479" s="15">
        <v>2.2999999999999998</v>
      </c>
      <c r="K479" s="34" t="s">
        <v>122</v>
      </c>
      <c r="L479" s="15">
        <v>4.9000000000000004</v>
      </c>
      <c r="M479" s="15">
        <v>0.8</v>
      </c>
      <c r="N479" s="15" t="s">
        <v>1644</v>
      </c>
      <c r="P479" s="19">
        <v>6.2</v>
      </c>
      <c r="Q479" s="17">
        <v>110</v>
      </c>
      <c r="R479" s="26">
        <v>56</v>
      </c>
      <c r="S479" s="13">
        <v>375</v>
      </c>
      <c r="W479" s="46" t="e">
        <v>#DIV/0!</v>
      </c>
      <c r="X479" s="16">
        <v>43907</v>
      </c>
      <c r="Y479" s="16">
        <v>43863</v>
      </c>
      <c r="AA479" s="17">
        <v>6146</v>
      </c>
      <c r="AB479" s="17">
        <v>6047</v>
      </c>
      <c r="AC479" s="39">
        <v>1.6371754589052424E-2</v>
      </c>
      <c r="AD479" s="19">
        <v>2.71</v>
      </c>
      <c r="AE479" s="19">
        <v>2.17</v>
      </c>
      <c r="AF479" s="18">
        <v>0.24884792626728114</v>
      </c>
      <c r="AG479" s="17">
        <v>1991</v>
      </c>
      <c r="AH479" s="17">
        <v>4715</v>
      </c>
      <c r="AP479" s="37" t="s">
        <v>876</v>
      </c>
    </row>
    <row r="480" spans="1:42" ht="17.25" customHeight="1" x14ac:dyDescent="0.35">
      <c r="A480" s="11">
        <v>478</v>
      </c>
      <c r="B480" s="12" t="s">
        <v>780</v>
      </c>
      <c r="C480" s="11" t="s">
        <v>2</v>
      </c>
      <c r="D480" s="11" t="s">
        <v>781</v>
      </c>
      <c r="E480" s="11" t="s">
        <v>66</v>
      </c>
      <c r="F480" s="11" t="s">
        <v>782</v>
      </c>
      <c r="G480" s="13">
        <v>6146</v>
      </c>
      <c r="H480" s="13">
        <v>5911</v>
      </c>
      <c r="I480" s="14">
        <v>44043</v>
      </c>
      <c r="J480" s="15">
        <v>4.3099999999999996</v>
      </c>
      <c r="K480" s="34" t="s">
        <v>123</v>
      </c>
      <c r="L480" s="15">
        <v>6.1</v>
      </c>
      <c r="M480" s="15">
        <v>1.6</v>
      </c>
      <c r="N480" s="15" t="s">
        <v>1644</v>
      </c>
      <c r="P480" s="19">
        <v>9.5</v>
      </c>
      <c r="Q480" s="17">
        <v>52</v>
      </c>
      <c r="R480" s="26">
        <v>185</v>
      </c>
      <c r="S480" s="13">
        <v>509</v>
      </c>
      <c r="T480" s="17">
        <v>60</v>
      </c>
      <c r="U480" s="17">
        <v>4</v>
      </c>
      <c r="V480" s="17">
        <v>9</v>
      </c>
      <c r="W480" s="46">
        <v>0.30769230769230771</v>
      </c>
      <c r="X480" s="16">
        <v>43997</v>
      </c>
      <c r="Y480" s="16">
        <v>43945</v>
      </c>
      <c r="AA480" s="17">
        <v>5412</v>
      </c>
      <c r="AB480" s="17">
        <v>6146</v>
      </c>
      <c r="AC480" s="39">
        <v>-0.11942726976895542</v>
      </c>
      <c r="AD480" s="19">
        <v>3.52</v>
      </c>
      <c r="AE480" s="19">
        <v>4.51</v>
      </c>
      <c r="AF480" s="18">
        <v>-0.21951219512195119</v>
      </c>
      <c r="AG480" s="17">
        <v>1778</v>
      </c>
      <c r="AH480" s="17">
        <v>7522</v>
      </c>
      <c r="AI480" s="19">
        <v>65.75</v>
      </c>
      <c r="AJ480" s="19">
        <v>59.27</v>
      </c>
      <c r="AK480" s="18">
        <v>0.10933018390416731</v>
      </c>
      <c r="AL480" s="19">
        <v>34.659999999999997</v>
      </c>
      <c r="AM480" s="19">
        <v>71.680000000000007</v>
      </c>
      <c r="AN480" s="22">
        <v>3.1300000000000001E-2</v>
      </c>
      <c r="AO480" s="19">
        <v>23.72</v>
      </c>
    </row>
    <row r="481" spans="1:42" ht="17" customHeight="1" x14ac:dyDescent="0.35">
      <c r="A481" s="11">
        <v>480</v>
      </c>
      <c r="B481" s="12" t="s">
        <v>958</v>
      </c>
      <c r="C481" s="11" t="s">
        <v>155</v>
      </c>
      <c r="D481" s="11" t="s">
        <v>959</v>
      </c>
      <c r="E481" s="11" t="s">
        <v>66</v>
      </c>
      <c r="F481" s="11" t="s">
        <v>960</v>
      </c>
      <c r="G481" s="13">
        <v>6117.4</v>
      </c>
      <c r="H481" s="13">
        <v>6973.6</v>
      </c>
      <c r="I481" s="14">
        <v>43923</v>
      </c>
      <c r="K481" s="34" t="s">
        <v>961</v>
      </c>
      <c r="L481" s="15">
        <v>1.8</v>
      </c>
      <c r="M481" s="15">
        <v>4.5999999999999999E-2</v>
      </c>
      <c r="N481" s="15" t="s">
        <v>1644</v>
      </c>
      <c r="P481" s="19">
        <v>0.6</v>
      </c>
      <c r="S481" s="13">
        <v>152</v>
      </c>
      <c r="T481" s="43">
        <v>75</v>
      </c>
      <c r="U481" s="43">
        <v>1</v>
      </c>
      <c r="V481" s="43">
        <v>11</v>
      </c>
      <c r="W481" s="46">
        <v>8.3333333333333329E-2</v>
      </c>
      <c r="X481" s="16">
        <v>44253</v>
      </c>
      <c r="Y481" s="16">
        <v>44196</v>
      </c>
      <c r="Z481" s="16" t="s">
        <v>1649</v>
      </c>
      <c r="AA481" s="17">
        <v>4846</v>
      </c>
      <c r="AB481" s="17">
        <v>6117</v>
      </c>
      <c r="AC481" s="39">
        <v>-0.20778159228379925</v>
      </c>
      <c r="AD481" s="19">
        <v>-1.23</v>
      </c>
      <c r="AE481" s="19">
        <v>4.12</v>
      </c>
      <c r="AF481" s="18">
        <v>-1.2985436893203883</v>
      </c>
      <c r="AG481" s="17">
        <v>22</v>
      </c>
      <c r="AH481" s="17">
        <v>3443</v>
      </c>
      <c r="AI481" s="19">
        <v>32.6</v>
      </c>
      <c r="AJ481" s="19">
        <v>17.149999999999999</v>
      </c>
      <c r="AK481" s="18">
        <v>0.90087463556851333</v>
      </c>
      <c r="AL481" s="19">
        <v>5.51</v>
      </c>
      <c r="AM481" s="19">
        <v>35.99</v>
      </c>
      <c r="AP481" s="37" t="s">
        <v>962</v>
      </c>
    </row>
    <row r="482" spans="1:42" ht="17" customHeight="1" x14ac:dyDescent="0.35">
      <c r="A482" s="11">
        <v>481</v>
      </c>
      <c r="B482" s="12" t="s">
        <v>1046</v>
      </c>
      <c r="C482" s="11" t="s">
        <v>8</v>
      </c>
      <c r="D482" s="11" t="s">
        <v>1047</v>
      </c>
      <c r="E482" s="11" t="s">
        <v>66</v>
      </c>
      <c r="F482" s="11" t="s">
        <v>1048</v>
      </c>
      <c r="G482" s="13">
        <v>6110</v>
      </c>
      <c r="H482" s="13">
        <v>6946.1</v>
      </c>
      <c r="I482" s="14">
        <v>44258</v>
      </c>
      <c r="J482" s="15">
        <v>2.2050000000000001</v>
      </c>
      <c r="K482" s="34" t="s">
        <v>124</v>
      </c>
      <c r="L482" s="15">
        <v>5.2</v>
      </c>
      <c r="M482" s="15">
        <v>0</v>
      </c>
      <c r="N482" s="15" t="s">
        <v>1644</v>
      </c>
      <c r="P482" s="19">
        <v>7.2</v>
      </c>
      <c r="Q482" s="17">
        <v>67</v>
      </c>
      <c r="R482" s="26">
        <v>71.11</v>
      </c>
      <c r="S482" s="13">
        <v>291.10000000000002</v>
      </c>
      <c r="T482" s="43">
        <v>64.8</v>
      </c>
      <c r="U482" s="43">
        <v>2</v>
      </c>
      <c r="V482" s="43">
        <v>6</v>
      </c>
      <c r="W482" s="46">
        <v>0.25</v>
      </c>
      <c r="X482" s="16">
        <v>44249</v>
      </c>
      <c r="Y482" s="16">
        <v>44196</v>
      </c>
      <c r="Z482" s="16" t="s">
        <v>1649</v>
      </c>
      <c r="AA482" s="17">
        <v>5758</v>
      </c>
      <c r="AB482" s="17">
        <v>6110</v>
      </c>
      <c r="AC482" s="39">
        <v>-5.761047463175123E-2</v>
      </c>
      <c r="AD482" s="19">
        <v>-6.14</v>
      </c>
      <c r="AE482" s="19">
        <v>-7.0000000000000007E-2</v>
      </c>
      <c r="AF482" s="18">
        <v>86.714285714285694</v>
      </c>
      <c r="AG482" s="17">
        <v>1420.2</v>
      </c>
      <c r="AH482" s="17">
        <v>8270.9</v>
      </c>
      <c r="AI482" s="19">
        <v>24.4</v>
      </c>
      <c r="AJ482" s="19">
        <v>16.18</v>
      </c>
      <c r="AK482" s="18">
        <v>0.50803461063040789</v>
      </c>
      <c r="AL482" s="19">
        <v>8.76</v>
      </c>
      <c r="AM482" s="19">
        <v>33.39</v>
      </c>
      <c r="AN482" s="22">
        <v>2.5700000000000001E-2</v>
      </c>
    </row>
    <row r="483" spans="1:42" ht="17" customHeight="1" x14ac:dyDescent="0.35">
      <c r="A483" s="11">
        <v>482</v>
      </c>
      <c r="B483" s="12" t="s">
        <v>1130</v>
      </c>
      <c r="C483" s="11" t="s">
        <v>1077</v>
      </c>
      <c r="D483" s="11" t="s">
        <v>1131</v>
      </c>
      <c r="E483" s="11" t="s">
        <v>66</v>
      </c>
      <c r="F483" s="11" t="s">
        <v>1132</v>
      </c>
      <c r="G483" s="13">
        <v>6074.4</v>
      </c>
      <c r="H483" s="13">
        <v>5800.3</v>
      </c>
      <c r="I483" s="14">
        <v>43936</v>
      </c>
      <c r="J483" s="15">
        <v>7.433592</v>
      </c>
      <c r="K483" s="34" t="s">
        <v>122</v>
      </c>
      <c r="L483" s="15">
        <v>10</v>
      </c>
      <c r="M483" s="15">
        <v>0</v>
      </c>
      <c r="N483" s="15" t="s">
        <v>1644</v>
      </c>
      <c r="P483" s="19">
        <v>7</v>
      </c>
      <c r="Q483" s="17">
        <v>135</v>
      </c>
      <c r="S483" s="13">
        <v>366</v>
      </c>
      <c r="T483" s="43">
        <v>50.8</v>
      </c>
      <c r="U483" s="43">
        <v>3</v>
      </c>
      <c r="V483" s="43">
        <v>7</v>
      </c>
      <c r="W483" s="46">
        <v>0.3</v>
      </c>
      <c r="X483" s="16">
        <v>44239</v>
      </c>
      <c r="Y483" s="16">
        <v>44196</v>
      </c>
      <c r="Z483" s="16" t="s">
        <v>1649</v>
      </c>
      <c r="AA483" s="17">
        <v>5109</v>
      </c>
      <c r="AB483" s="17">
        <v>6074.4319999999998</v>
      </c>
      <c r="AC483" s="39">
        <v>-0.15893370771127241</v>
      </c>
      <c r="AD483" s="19">
        <v>2.7</v>
      </c>
      <c r="AE483" s="19">
        <v>3.9</v>
      </c>
      <c r="AF483" s="18">
        <v>-0.30769230769230765</v>
      </c>
      <c r="AG483" s="17">
        <v>223</v>
      </c>
      <c r="AH483" s="17">
        <v>2557</v>
      </c>
      <c r="AI483" s="19">
        <v>62.19</v>
      </c>
      <c r="AJ483" s="19">
        <v>61.36</v>
      </c>
      <c r="AK483" s="18">
        <v>1.3526727509778329E-2</v>
      </c>
      <c r="AL483" s="19">
        <v>32.380000000000003</v>
      </c>
      <c r="AM483" s="19">
        <v>83.5</v>
      </c>
      <c r="AN483" s="22">
        <v>1.9800000000000002E-2</v>
      </c>
      <c r="AO483" s="19">
        <v>28.6</v>
      </c>
    </row>
    <row r="484" spans="1:42" ht="17" customHeight="1" x14ac:dyDescent="0.35">
      <c r="A484" s="11">
        <v>483</v>
      </c>
      <c r="B484" s="12" t="s">
        <v>1636</v>
      </c>
      <c r="C484" s="11" t="s">
        <v>16</v>
      </c>
      <c r="D484" s="11" t="s">
        <v>1637</v>
      </c>
      <c r="E484" s="11" t="s">
        <v>66</v>
      </c>
      <c r="F484" s="11" t="s">
        <v>1638</v>
      </c>
      <c r="G484" s="13">
        <v>6052.9</v>
      </c>
      <c r="H484" s="13">
        <v>7699</v>
      </c>
      <c r="I484" s="14">
        <v>44173</v>
      </c>
      <c r="J484" s="15">
        <v>2.0299999999999998</v>
      </c>
      <c r="K484" s="15" t="s">
        <v>124</v>
      </c>
      <c r="L484" s="15">
        <v>2.5</v>
      </c>
      <c r="N484" s="15" t="s">
        <v>1644</v>
      </c>
      <c r="P484" s="19">
        <v>9.41</v>
      </c>
      <c r="Q484" s="17">
        <v>46</v>
      </c>
      <c r="R484" s="26">
        <v>117.46</v>
      </c>
      <c r="S484" s="13">
        <v>247.72</v>
      </c>
      <c r="T484" s="43">
        <v>60.636363636363633</v>
      </c>
      <c r="U484" s="43">
        <v>3</v>
      </c>
      <c r="V484" s="43">
        <v>8</v>
      </c>
      <c r="W484" s="46">
        <v>0.27272727272727271</v>
      </c>
      <c r="X484" s="16">
        <v>44244</v>
      </c>
      <c r="Y484" s="16">
        <v>44196</v>
      </c>
      <c r="Z484" s="16" t="s">
        <v>1649</v>
      </c>
      <c r="AA484" s="17">
        <v>3894</v>
      </c>
      <c r="AB484" s="17">
        <v>6053</v>
      </c>
      <c r="AC484" s="39">
        <v>-0.35668263670906986</v>
      </c>
      <c r="AD484" s="19">
        <v>-0.86</v>
      </c>
      <c r="AE484" s="19">
        <v>-2.41</v>
      </c>
      <c r="AF484" s="18">
        <v>-0.6431535269709544</v>
      </c>
      <c r="AG484" s="17">
        <v>0</v>
      </c>
      <c r="AH484" s="17">
        <v>8550.9</v>
      </c>
      <c r="AI484" s="19">
        <v>3.62</v>
      </c>
      <c r="AJ484" s="19">
        <v>5.14</v>
      </c>
      <c r="AK484" s="18">
        <v>-0.2957198443579766</v>
      </c>
      <c r="AL484" s="19">
        <v>0.88</v>
      </c>
      <c r="AM484" s="19">
        <v>5.14</v>
      </c>
      <c r="AN484" s="22">
        <v>7.9600000000000004E-2</v>
      </c>
      <c r="AP484" s="1"/>
    </row>
    <row r="485" spans="1:42" ht="17" customHeight="1" x14ac:dyDescent="0.35">
      <c r="A485" s="11">
        <v>484</v>
      </c>
      <c r="B485" s="12" t="s">
        <v>1218</v>
      </c>
      <c r="C485" s="11" t="s">
        <v>808</v>
      </c>
      <c r="D485" s="11" t="s">
        <v>1219</v>
      </c>
      <c r="E485" s="11" t="s">
        <v>66</v>
      </c>
      <c r="F485" s="11" t="s">
        <v>1220</v>
      </c>
      <c r="G485" s="13">
        <v>6040.3</v>
      </c>
      <c r="I485" s="14">
        <v>43929</v>
      </c>
      <c r="J485" s="15">
        <v>3.98</v>
      </c>
      <c r="K485" s="34" t="s">
        <v>123</v>
      </c>
      <c r="L485" s="15">
        <v>6.5</v>
      </c>
      <c r="M485" s="15">
        <v>0</v>
      </c>
      <c r="N485" s="15" t="s">
        <v>1644</v>
      </c>
      <c r="P485" s="19">
        <v>16.899999999999999</v>
      </c>
      <c r="S485" s="13">
        <v>444</v>
      </c>
      <c r="T485" s="43"/>
      <c r="U485" s="43">
        <v>1</v>
      </c>
      <c r="V485" s="43">
        <v>4</v>
      </c>
      <c r="W485" s="46">
        <v>0.2</v>
      </c>
      <c r="X485" s="16">
        <v>44243</v>
      </c>
      <c r="Y485" s="20">
        <v>44196</v>
      </c>
      <c r="Z485" s="16" t="s">
        <v>1649</v>
      </c>
      <c r="AA485" s="17">
        <v>6394</v>
      </c>
      <c r="AB485" s="17">
        <v>6040</v>
      </c>
      <c r="AC485" s="39">
        <v>5.860927152317881E-2</v>
      </c>
      <c r="AD485" s="19">
        <v>0.09</v>
      </c>
      <c r="AE485" s="19">
        <v>-0.84</v>
      </c>
      <c r="AF485" s="18">
        <v>-1.1071428571428572</v>
      </c>
      <c r="AG485" s="17">
        <v>2860</v>
      </c>
      <c r="AH485" s="17">
        <v>9907</v>
      </c>
      <c r="AI485" s="19">
        <v>28.15</v>
      </c>
      <c r="AJ485" s="19">
        <v>18.149999999999999</v>
      </c>
      <c r="AK485" s="18">
        <v>0.55096418732782371</v>
      </c>
      <c r="AL485" s="19">
        <v>6.66</v>
      </c>
      <c r="AM485" s="19">
        <v>31.05</v>
      </c>
      <c r="AO485" s="19">
        <v>298.11</v>
      </c>
      <c r="AP485" s="37" t="s">
        <v>1221</v>
      </c>
    </row>
    <row r="486" spans="1:42" ht="17" customHeight="1" x14ac:dyDescent="0.35">
      <c r="A486" s="11">
        <v>485</v>
      </c>
      <c r="B486" s="12" t="s">
        <v>1301</v>
      </c>
      <c r="C486" s="11" t="s">
        <v>24</v>
      </c>
      <c r="D486" s="11" t="s">
        <v>1302</v>
      </c>
      <c r="E486" s="11" t="s">
        <v>66</v>
      </c>
      <c r="F486" s="11" t="s">
        <v>1303</v>
      </c>
      <c r="G486" s="13">
        <v>6027.1</v>
      </c>
      <c r="H486" s="13">
        <v>5880</v>
      </c>
      <c r="I486" s="14">
        <v>44099</v>
      </c>
      <c r="J486" s="15">
        <v>1.1299999999999999</v>
      </c>
      <c r="K486" s="34" t="s">
        <v>123</v>
      </c>
      <c r="L486" s="15">
        <v>7.6</v>
      </c>
      <c r="M486" s="15">
        <v>1.8</v>
      </c>
      <c r="N486" s="15" t="s">
        <v>1644</v>
      </c>
      <c r="P486" s="19">
        <v>5.3</v>
      </c>
      <c r="Q486" s="17">
        <v>172</v>
      </c>
      <c r="R486" s="26">
        <v>29</v>
      </c>
      <c r="S486" s="13">
        <v>308</v>
      </c>
      <c r="T486" s="43">
        <v>62</v>
      </c>
      <c r="U486" s="43">
        <v>4</v>
      </c>
      <c r="V486" s="43">
        <v>6</v>
      </c>
      <c r="W486" s="46">
        <v>0.4</v>
      </c>
      <c r="X486" s="16">
        <v>44056</v>
      </c>
      <c r="Y486" s="16">
        <v>44009</v>
      </c>
      <c r="AA486" s="17">
        <v>4961</v>
      </c>
      <c r="AB486" s="17">
        <v>6027</v>
      </c>
      <c r="AC486" s="39">
        <v>-0.17687074829931973</v>
      </c>
      <c r="AD486" s="19">
        <v>-2.34</v>
      </c>
      <c r="AE486" s="19">
        <v>2.21</v>
      </c>
      <c r="AF486" s="18">
        <v>-2.0588235294117645</v>
      </c>
      <c r="AG486" s="17">
        <v>1301</v>
      </c>
      <c r="AH486" s="17">
        <v>7924</v>
      </c>
      <c r="AI486" s="19">
        <v>31.08</v>
      </c>
      <c r="AJ486" s="19">
        <v>26.6</v>
      </c>
      <c r="AK486" s="18">
        <v>0.16842105263157883</v>
      </c>
      <c r="AL486" s="19">
        <v>10.18</v>
      </c>
      <c r="AM486" s="19">
        <v>44.5</v>
      </c>
    </row>
    <row r="487" spans="1:42" ht="17" customHeight="1" x14ac:dyDescent="0.35">
      <c r="A487" s="11">
        <v>486</v>
      </c>
      <c r="B487" s="12" t="s">
        <v>1383</v>
      </c>
      <c r="C487" s="11" t="s">
        <v>40</v>
      </c>
      <c r="D487" s="11" t="s">
        <v>1384</v>
      </c>
      <c r="E487" s="11" t="s">
        <v>66</v>
      </c>
      <c r="F487" s="11" t="s">
        <v>1385</v>
      </c>
      <c r="G487" s="13">
        <v>6016</v>
      </c>
      <c r="H487" s="13">
        <v>5473</v>
      </c>
      <c r="I487" s="14">
        <v>43465</v>
      </c>
      <c r="J487" s="15">
        <v>3</v>
      </c>
      <c r="K487" s="34" t="s">
        <v>121</v>
      </c>
      <c r="L487" s="15">
        <v>6.6</v>
      </c>
      <c r="M487" s="15">
        <v>0.1</v>
      </c>
      <c r="N487" s="15" t="s">
        <v>1644</v>
      </c>
      <c r="P487" s="19">
        <v>8.6</v>
      </c>
      <c r="Q487" s="17">
        <v>98</v>
      </c>
      <c r="R487" s="26">
        <v>87.721000000000004</v>
      </c>
      <c r="S487" s="13">
        <v>414.685</v>
      </c>
      <c r="T487" s="17">
        <v>66.454545454545453</v>
      </c>
      <c r="U487" s="17">
        <v>3</v>
      </c>
      <c r="V487" s="17">
        <v>8</v>
      </c>
      <c r="W487" s="46">
        <v>0.27272727272727271</v>
      </c>
      <c r="X487" s="16">
        <v>43857</v>
      </c>
      <c r="Y487" s="16">
        <v>43738</v>
      </c>
      <c r="AF487" s="18"/>
      <c r="AI487" s="19">
        <v>6.6</v>
      </c>
      <c r="AJ487" s="19">
        <v>8.86</v>
      </c>
      <c r="AK487" s="18">
        <v>-0.25507900677200901</v>
      </c>
      <c r="AP487" s="37" t="s">
        <v>1386</v>
      </c>
    </row>
    <row r="488" spans="1:42" ht="17" customHeight="1" x14ac:dyDescent="0.35">
      <c r="A488" s="11">
        <v>487</v>
      </c>
      <c r="B488" s="12" t="s">
        <v>59</v>
      </c>
      <c r="C488" s="11" t="s">
        <v>13</v>
      </c>
      <c r="D488" s="11" t="s">
        <v>60</v>
      </c>
      <c r="E488" s="11" t="s">
        <v>66</v>
      </c>
      <c r="F488" s="11" t="s">
        <v>90</v>
      </c>
      <c r="G488" s="13">
        <v>5991.1</v>
      </c>
      <c r="H488" s="13">
        <v>6200.9</v>
      </c>
      <c r="I488" s="14">
        <v>44218</v>
      </c>
      <c r="J488" s="15">
        <v>3.6789999999999998</v>
      </c>
      <c r="K488" s="34" t="s">
        <v>121</v>
      </c>
      <c r="L488" s="15">
        <v>6.2520000000000007</v>
      </c>
      <c r="M488" s="15">
        <v>2.2229999999999999</v>
      </c>
      <c r="N488" s="15" t="s">
        <v>1644</v>
      </c>
      <c r="P488" s="19">
        <v>12.358000000000001</v>
      </c>
      <c r="Q488" s="17">
        <v>187</v>
      </c>
      <c r="R488" s="26">
        <v>66.007999999999996</v>
      </c>
      <c r="S488" s="13">
        <v>468.50299999999999</v>
      </c>
      <c r="T488" s="43">
        <v>61.6</v>
      </c>
      <c r="U488" s="43">
        <v>3</v>
      </c>
      <c r="V488" s="43">
        <v>10</v>
      </c>
      <c r="W488" s="46">
        <v>0.23076923076923078</v>
      </c>
      <c r="X488" s="16">
        <v>44159</v>
      </c>
      <c r="Y488" s="16">
        <v>44135</v>
      </c>
      <c r="AA488" s="17">
        <v>5603</v>
      </c>
      <c r="AB488" s="17">
        <v>5991</v>
      </c>
      <c r="AC488" s="39">
        <v>-6.4763812385244535E-2</v>
      </c>
      <c r="AD488" s="19">
        <v>3.28</v>
      </c>
      <c r="AE488" s="19">
        <v>3.65</v>
      </c>
      <c r="AF488" s="18">
        <v>-0.10136986301369866</v>
      </c>
      <c r="AG488" s="17">
        <v>12278.424999999999</v>
      </c>
      <c r="AH488" s="17">
        <v>21468.602999999999</v>
      </c>
      <c r="AI488" s="19">
        <v>147.1</v>
      </c>
      <c r="AJ488" s="19">
        <v>115.94</v>
      </c>
      <c r="AK488" s="18">
        <v>0.26875970329480764</v>
      </c>
      <c r="AL488" s="19">
        <v>79.08</v>
      </c>
      <c r="AM488" s="19">
        <v>164.4</v>
      </c>
      <c r="AN488" s="22">
        <v>1.8499999999999999E-2</v>
      </c>
      <c r="AO488" s="19">
        <v>38.200000000000003</v>
      </c>
    </row>
    <row r="489" spans="1:42" ht="17" customHeight="1" x14ac:dyDescent="0.35">
      <c r="A489" s="11">
        <v>488</v>
      </c>
      <c r="B489" s="12" t="s">
        <v>1464</v>
      </c>
      <c r="C489" s="11" t="s">
        <v>25</v>
      </c>
      <c r="D489" s="11" t="s">
        <v>1465</v>
      </c>
      <c r="E489" s="11" t="s">
        <v>66</v>
      </c>
      <c r="F489" s="11" t="s">
        <v>1466</v>
      </c>
      <c r="G489" s="13">
        <v>5910</v>
      </c>
      <c r="H489" s="13">
        <v>6291</v>
      </c>
      <c r="I489" s="14">
        <v>43916</v>
      </c>
      <c r="J489" s="15">
        <v>2.97</v>
      </c>
      <c r="K489" s="34" t="s">
        <v>122</v>
      </c>
      <c r="L489" s="15">
        <v>4.5</v>
      </c>
      <c r="M489" s="15">
        <v>0</v>
      </c>
      <c r="N489" s="15" t="s">
        <v>1644</v>
      </c>
      <c r="P489" s="19">
        <v>9.7200000000000006</v>
      </c>
      <c r="Q489" s="17">
        <v>66</v>
      </c>
      <c r="R489" s="26">
        <v>147.13</v>
      </c>
      <c r="S489" s="13">
        <v>285</v>
      </c>
      <c r="T489" s="43"/>
      <c r="U489" s="43"/>
      <c r="V489" s="43"/>
      <c r="W489" s="46" t="e">
        <v>#DIV/0!</v>
      </c>
      <c r="X489" s="16">
        <v>44249</v>
      </c>
      <c r="Y489" s="16">
        <v>44196</v>
      </c>
      <c r="Z489" s="16" t="s">
        <v>1649</v>
      </c>
      <c r="AA489" s="17">
        <v>5794</v>
      </c>
      <c r="AB489" s="17">
        <v>5910</v>
      </c>
      <c r="AC489" s="39">
        <v>-1.9627749576988155E-2</v>
      </c>
      <c r="AD489" s="19">
        <v>3.5</v>
      </c>
      <c r="AE489" s="19">
        <v>3.37</v>
      </c>
      <c r="AF489" s="18">
        <v>3.8575667655786315E-2</v>
      </c>
      <c r="AG489" s="17">
        <v>411</v>
      </c>
      <c r="AH489" s="17">
        <v>32020</v>
      </c>
      <c r="AI489" s="19">
        <v>78.06</v>
      </c>
      <c r="AJ489" s="19">
        <v>74.87</v>
      </c>
      <c r="AK489" s="18">
        <v>4.2607185788700382E-2</v>
      </c>
      <c r="AL489" s="19">
        <v>58.74</v>
      </c>
      <c r="AM489" s="19">
        <v>86.9</v>
      </c>
      <c r="AN489" s="22">
        <v>3.0200000000000001E-2</v>
      </c>
      <c r="AO489" s="19">
        <v>21.2</v>
      </c>
    </row>
    <row r="490" spans="1:42" ht="17" customHeight="1" x14ac:dyDescent="0.35">
      <c r="A490" s="11">
        <v>489</v>
      </c>
      <c r="B490" s="12" t="s">
        <v>238</v>
      </c>
      <c r="C490" s="11" t="s">
        <v>155</v>
      </c>
      <c r="D490" s="11" t="s">
        <v>239</v>
      </c>
      <c r="E490" s="11" t="s">
        <v>66</v>
      </c>
      <c r="F490" s="11" t="s">
        <v>240</v>
      </c>
      <c r="G490" s="13">
        <v>5898</v>
      </c>
      <c r="H490" s="13">
        <v>5671.6</v>
      </c>
      <c r="I490" s="14">
        <v>43938</v>
      </c>
      <c r="J490" s="15">
        <v>4.2</v>
      </c>
      <c r="K490" s="34" t="s">
        <v>123</v>
      </c>
      <c r="L490" s="15">
        <v>2.6</v>
      </c>
      <c r="M490" s="15">
        <v>0.1</v>
      </c>
      <c r="N490" s="15" t="s">
        <v>1645</v>
      </c>
      <c r="O490" s="15" t="s">
        <v>1645</v>
      </c>
      <c r="P490" s="19">
        <v>17</v>
      </c>
      <c r="Q490" s="17">
        <v>1482</v>
      </c>
      <c r="R490" s="26">
        <v>42.923999999999999</v>
      </c>
      <c r="S490" s="13">
        <v>505.98</v>
      </c>
      <c r="T490" s="17">
        <v>63</v>
      </c>
      <c r="U490" s="17">
        <v>4</v>
      </c>
      <c r="V490" s="17">
        <v>7</v>
      </c>
      <c r="W490" s="46">
        <v>0.36363636363636365</v>
      </c>
      <c r="X490" s="16">
        <v>43907</v>
      </c>
      <c r="Y490" s="16">
        <v>43859</v>
      </c>
      <c r="AA490" s="17">
        <v>4898</v>
      </c>
      <c r="AB490" s="17">
        <v>5671</v>
      </c>
      <c r="AC490" s="39">
        <v>-0.13630752953623698</v>
      </c>
      <c r="AD490" s="19">
        <v>4.5599999999999996</v>
      </c>
      <c r="AE490" s="19">
        <v>4.0999999999999996</v>
      </c>
      <c r="AF490" s="18">
        <v>0.11219512195121951</v>
      </c>
      <c r="AG490" s="17">
        <v>85</v>
      </c>
      <c r="AH490" s="17">
        <v>4054</v>
      </c>
      <c r="AI490" s="19">
        <v>103.04</v>
      </c>
      <c r="AJ490" s="19">
        <v>71.23</v>
      </c>
      <c r="AK490" s="18">
        <v>0.44658149656043805</v>
      </c>
      <c r="AL490" s="19">
        <v>26.01</v>
      </c>
      <c r="AM490" s="19">
        <v>151.16</v>
      </c>
      <c r="AN490" s="22">
        <v>1.6500000000000001E-2</v>
      </c>
      <c r="AO490" s="19">
        <v>19.29</v>
      </c>
    </row>
    <row r="491" spans="1:42" ht="17" customHeight="1" x14ac:dyDescent="0.35">
      <c r="A491" s="11">
        <v>490</v>
      </c>
      <c r="B491" s="12" t="s">
        <v>333</v>
      </c>
      <c r="C491" s="11" t="s">
        <v>334</v>
      </c>
      <c r="D491" s="11" t="s">
        <v>335</v>
      </c>
      <c r="E491" s="11" t="s">
        <v>66</v>
      </c>
      <c r="F491" s="11" t="s">
        <v>336</v>
      </c>
      <c r="G491" s="13">
        <v>5870</v>
      </c>
      <c r="H491" s="13">
        <v>6079</v>
      </c>
      <c r="I491" s="14">
        <v>43907</v>
      </c>
      <c r="J491" s="15">
        <v>2.8</v>
      </c>
      <c r="K491" s="34" t="s">
        <v>122</v>
      </c>
      <c r="L491" s="15">
        <v>4.8</v>
      </c>
      <c r="M491" s="15">
        <v>0</v>
      </c>
      <c r="N491" s="15" t="s">
        <v>1644</v>
      </c>
      <c r="P491" s="19">
        <v>8.8000000000000007</v>
      </c>
      <c r="Q491" s="17">
        <v>148</v>
      </c>
      <c r="R491" s="26">
        <v>59.27</v>
      </c>
      <c r="S491" s="13">
        <v>442.51</v>
      </c>
      <c r="T491" s="17">
        <v>58.2</v>
      </c>
      <c r="U491" s="17">
        <v>3</v>
      </c>
      <c r="V491" s="17">
        <v>7</v>
      </c>
      <c r="W491" s="46">
        <v>0.3</v>
      </c>
      <c r="X491" s="16">
        <v>44250</v>
      </c>
      <c r="Y491" s="16">
        <v>44196</v>
      </c>
      <c r="Z491" s="16" t="s">
        <v>1649</v>
      </c>
      <c r="AA491" s="17">
        <v>6221</v>
      </c>
      <c r="AB491" s="17">
        <v>5870</v>
      </c>
      <c r="AC491" s="39">
        <v>5.9795570698466784E-2</v>
      </c>
      <c r="AD491" s="19">
        <v>-3.13</v>
      </c>
      <c r="AE491" s="19">
        <v>-1.65</v>
      </c>
      <c r="AF491" s="18">
        <v>0.89696969696969697</v>
      </c>
      <c r="AG491" s="17">
        <v>2910</v>
      </c>
      <c r="AH491" s="17">
        <v>6934</v>
      </c>
      <c r="AI491" s="19">
        <v>13.12</v>
      </c>
      <c r="AJ491" s="19">
        <v>9.68</v>
      </c>
      <c r="AK491" s="18">
        <v>0.35537190082644626</v>
      </c>
      <c r="AL491" s="19">
        <v>2.09</v>
      </c>
      <c r="AM491" s="19">
        <v>18.940000000000001</v>
      </c>
      <c r="AP491" s="41"/>
    </row>
    <row r="492" spans="1:42" ht="17" customHeight="1" x14ac:dyDescent="0.35">
      <c r="A492" s="11">
        <v>491</v>
      </c>
      <c r="B492" s="12" t="s">
        <v>428</v>
      </c>
      <c r="C492" s="11" t="s">
        <v>200</v>
      </c>
      <c r="D492" s="11" t="s">
        <v>429</v>
      </c>
      <c r="E492" s="11" t="s">
        <v>66</v>
      </c>
      <c r="F492" s="11" t="s">
        <v>430</v>
      </c>
      <c r="G492" s="13">
        <v>5829</v>
      </c>
      <c r="H492" s="13">
        <v>4948.3999999999996</v>
      </c>
      <c r="I492" s="14">
        <v>44158</v>
      </c>
      <c r="J492" s="15">
        <v>2.29</v>
      </c>
      <c r="K492" s="34" t="s">
        <v>123</v>
      </c>
      <c r="L492" s="15">
        <v>3.3</v>
      </c>
      <c r="M492" s="15">
        <v>2.2000000000000002</v>
      </c>
      <c r="N492" s="15" t="s">
        <v>1645</v>
      </c>
      <c r="O492" s="15" t="s">
        <v>1644</v>
      </c>
      <c r="P492" s="19">
        <v>9</v>
      </c>
      <c r="Q492" s="17">
        <v>169</v>
      </c>
      <c r="R492" s="26">
        <v>53.3</v>
      </c>
      <c r="S492" s="13">
        <v>274.89999999999998</v>
      </c>
      <c r="T492" s="43">
        <v>61</v>
      </c>
      <c r="U492" s="43">
        <v>5</v>
      </c>
      <c r="V492" s="43">
        <v>7</v>
      </c>
      <c r="W492" s="46">
        <v>0.41666666666666669</v>
      </c>
      <c r="X492" s="16">
        <v>44119</v>
      </c>
      <c r="Y492" s="16">
        <v>44074</v>
      </c>
      <c r="AA492" s="17">
        <v>5476</v>
      </c>
      <c r="AB492" s="17">
        <v>5829</v>
      </c>
      <c r="AC492" s="39">
        <v>-6.0559272602504717E-2</v>
      </c>
      <c r="AD492" s="19">
        <v>2.31</v>
      </c>
      <c r="AE492" s="19">
        <v>1.67</v>
      </c>
      <c r="AF492" s="18">
        <v>0.38323353293413182</v>
      </c>
      <c r="AG492" s="17">
        <v>64321</v>
      </c>
      <c r="AH492" s="17">
        <v>4081</v>
      </c>
      <c r="AI492" s="19">
        <v>20.420000000000002</v>
      </c>
      <c r="AJ492" s="19">
        <v>21.6</v>
      </c>
      <c r="AK492" s="18">
        <v>-5.4629629629629611E-2</v>
      </c>
      <c r="AL492" s="19">
        <v>10.76</v>
      </c>
      <c r="AM492" s="19">
        <v>30.56</v>
      </c>
      <c r="AN492" s="22">
        <v>1.67E-2</v>
      </c>
      <c r="AO492" s="19">
        <v>13.82</v>
      </c>
    </row>
    <row r="493" spans="1:42" ht="17" customHeight="1" x14ac:dyDescent="0.35">
      <c r="A493" s="11">
        <v>492</v>
      </c>
      <c r="B493" s="12" t="s">
        <v>514</v>
      </c>
      <c r="C493" s="11" t="s">
        <v>211</v>
      </c>
      <c r="D493" s="11" t="s">
        <v>515</v>
      </c>
      <c r="E493" s="11" t="s">
        <v>66</v>
      </c>
      <c r="F493" s="11" t="s">
        <v>516</v>
      </c>
      <c r="G493" s="13">
        <v>5809.8</v>
      </c>
      <c r="H493" s="13">
        <v>5506.2</v>
      </c>
      <c r="I493" s="14">
        <v>43922</v>
      </c>
      <c r="J493" s="15">
        <v>1.7</v>
      </c>
      <c r="K493" s="34" t="s">
        <v>121</v>
      </c>
      <c r="L493" s="15">
        <v>1.1160000000000001</v>
      </c>
      <c r="M493" s="15">
        <v>0.40500000000000003</v>
      </c>
      <c r="N493" s="15" t="s">
        <v>1644</v>
      </c>
      <c r="P493" s="19">
        <v>7.17</v>
      </c>
      <c r="Q493" s="17">
        <v>94</v>
      </c>
      <c r="R493" s="26">
        <v>76.08</v>
      </c>
      <c r="S493" s="13">
        <v>229.96899999999999</v>
      </c>
      <c r="T493" s="43">
        <v>69.2</v>
      </c>
      <c r="U493" s="43">
        <v>3</v>
      </c>
      <c r="V493" s="43">
        <v>9</v>
      </c>
      <c r="W493" s="46">
        <v>0.25</v>
      </c>
      <c r="X493" s="16">
        <v>44251</v>
      </c>
      <c r="Y493" s="16">
        <v>44196</v>
      </c>
      <c r="Z493" s="16" t="s">
        <v>1649</v>
      </c>
      <c r="AA493" s="17">
        <v>4735.9399999999996</v>
      </c>
      <c r="AB493" s="17">
        <v>5809.8469999999998</v>
      </c>
      <c r="AC493" s="39">
        <v>-0.18484256125849788</v>
      </c>
      <c r="AD493" s="19">
        <v>2.04</v>
      </c>
      <c r="AE493" s="19">
        <v>2.5099999999999998</v>
      </c>
      <c r="AF493" s="18">
        <v>-0.18725099601593617</v>
      </c>
      <c r="AG493" s="17">
        <v>292.142</v>
      </c>
      <c r="AH493" s="17">
        <v>2985.393</v>
      </c>
      <c r="AI493" s="19">
        <v>37.71</v>
      </c>
      <c r="AJ493" s="19">
        <v>29.89</v>
      </c>
      <c r="AK493" s="18">
        <v>0.26162596186015391</v>
      </c>
      <c r="AL493" s="19">
        <v>14.43</v>
      </c>
      <c r="AM493" s="19">
        <v>43.48</v>
      </c>
      <c r="AN493" s="22">
        <v>1.7100000000000001E-2</v>
      </c>
      <c r="AO493" s="19">
        <v>20.59</v>
      </c>
    </row>
    <row r="494" spans="1:42" ht="17" customHeight="1" x14ac:dyDescent="0.35">
      <c r="A494" s="11">
        <v>493</v>
      </c>
      <c r="B494" s="12" t="s">
        <v>1555</v>
      </c>
      <c r="C494" s="11" t="s">
        <v>40</v>
      </c>
      <c r="D494" s="11" t="s">
        <v>1556</v>
      </c>
      <c r="E494" s="11" t="s">
        <v>66</v>
      </c>
      <c r="F494" s="11" t="s">
        <v>1557</v>
      </c>
      <c r="G494" s="13">
        <v>5774.5</v>
      </c>
      <c r="H494" s="13">
        <v>6319.1</v>
      </c>
      <c r="I494" s="14">
        <v>44193</v>
      </c>
      <c r="J494" s="15">
        <v>4.53</v>
      </c>
      <c r="K494" s="15" t="s">
        <v>122</v>
      </c>
      <c r="L494" s="15">
        <v>12.6</v>
      </c>
      <c r="M494" s="15">
        <v>1.42</v>
      </c>
      <c r="N494" s="15" t="s">
        <v>1645</v>
      </c>
      <c r="O494" s="15" t="s">
        <v>1644</v>
      </c>
      <c r="P494" s="19">
        <v>8.93</v>
      </c>
      <c r="Q494" s="17">
        <v>154</v>
      </c>
      <c r="R494" s="26">
        <v>57.918999999999997</v>
      </c>
      <c r="S494" s="13">
        <v>318</v>
      </c>
      <c r="T494" s="17">
        <v>66.2</v>
      </c>
      <c r="U494" s="17">
        <v>3</v>
      </c>
      <c r="V494" s="17">
        <v>7</v>
      </c>
      <c r="W494" s="46">
        <v>0.3</v>
      </c>
      <c r="X494" s="16">
        <v>44158</v>
      </c>
      <c r="Y494" s="16">
        <v>44104</v>
      </c>
      <c r="AA494" s="17">
        <v>5566.5</v>
      </c>
      <c r="AB494" s="17">
        <v>5669.4</v>
      </c>
      <c r="AC494" s="39">
        <v>-1.8150068790348122E-2</v>
      </c>
      <c r="AD494" s="19">
        <v>1.59</v>
      </c>
      <c r="AE494" s="19">
        <v>2.35</v>
      </c>
      <c r="AF494" s="18">
        <v>-0.3234042553191489</v>
      </c>
      <c r="AG494" s="17">
        <v>4500.8</v>
      </c>
      <c r="AH494" s="17">
        <v>20220.900000000001</v>
      </c>
      <c r="AI494" s="19">
        <v>24.99</v>
      </c>
      <c r="AJ494" s="19">
        <v>24.63</v>
      </c>
      <c r="AK494" s="18">
        <v>1.4616321559074276E-2</v>
      </c>
      <c r="AL494" s="19">
        <v>14.91</v>
      </c>
      <c r="AM494" s="19">
        <v>28.59</v>
      </c>
      <c r="AN494" s="22">
        <v>4.2299999999999997E-2</v>
      </c>
      <c r="AO494" s="19">
        <v>17.41</v>
      </c>
      <c r="AP494" s="1"/>
    </row>
    <row r="495" spans="1:42" ht="17" customHeight="1" x14ac:dyDescent="0.35">
      <c r="A495" s="11">
        <v>494</v>
      </c>
      <c r="B495" s="12" t="s">
        <v>607</v>
      </c>
      <c r="C495" s="11" t="s">
        <v>288</v>
      </c>
      <c r="D495" s="11" t="s">
        <v>608</v>
      </c>
      <c r="E495" s="11" t="s">
        <v>66</v>
      </c>
      <c r="F495" s="11" t="s">
        <v>609</v>
      </c>
      <c r="G495" s="13">
        <v>5764.6</v>
      </c>
      <c r="H495" s="13">
        <v>5485.1</v>
      </c>
      <c r="I495" s="14">
        <v>43909</v>
      </c>
      <c r="J495" s="15">
        <v>2.7</v>
      </c>
      <c r="K495" s="34" t="s">
        <v>122</v>
      </c>
      <c r="L495" s="15">
        <v>4.5</v>
      </c>
      <c r="M495" s="15">
        <v>0.26500000000000001</v>
      </c>
      <c r="N495" s="15" t="s">
        <v>1644</v>
      </c>
      <c r="P495" s="19">
        <v>10.7</v>
      </c>
      <c r="Q495" s="17">
        <v>187</v>
      </c>
      <c r="R495" s="26">
        <v>57</v>
      </c>
      <c r="S495" s="13">
        <v>453</v>
      </c>
      <c r="T495" s="17">
        <v>61.222222222222221</v>
      </c>
      <c r="U495" s="17">
        <v>3</v>
      </c>
      <c r="V495" s="17">
        <v>6</v>
      </c>
      <c r="W495" s="46">
        <v>0.33333333333333331</v>
      </c>
      <c r="X495" s="16">
        <v>44251</v>
      </c>
      <c r="Y495" s="16">
        <v>44196</v>
      </c>
      <c r="Z495" s="16" t="s">
        <v>1649</v>
      </c>
      <c r="AA495" s="17">
        <v>6090</v>
      </c>
      <c r="AB495" s="17">
        <v>5764</v>
      </c>
      <c r="AC495" s="39">
        <v>5.6557945870922971E-2</v>
      </c>
      <c r="AD495" s="19">
        <v>3.94</v>
      </c>
      <c r="AE495" s="19">
        <v>3.06</v>
      </c>
      <c r="AF495" s="18">
        <v>0.28758169934640521</v>
      </c>
      <c r="AG495" s="17">
        <v>2394</v>
      </c>
      <c r="AH495" s="17">
        <v>7358</v>
      </c>
      <c r="AI495" s="19">
        <v>85.46</v>
      </c>
      <c r="AJ495" s="19">
        <v>64.3</v>
      </c>
      <c r="AK495" s="18">
        <v>0.32908242612752719</v>
      </c>
      <c r="AL495" s="19">
        <v>33.9</v>
      </c>
      <c r="AM495" s="19">
        <v>93.4</v>
      </c>
      <c r="AN495" s="22">
        <v>1.21E-2</v>
      </c>
      <c r="AO495" s="19">
        <v>22.07</v>
      </c>
    </row>
    <row r="496" spans="1:42" ht="17" customHeight="1" x14ac:dyDescent="0.35">
      <c r="A496" s="11">
        <v>495</v>
      </c>
      <c r="B496" s="12" t="s">
        <v>692</v>
      </c>
      <c r="C496" s="11" t="s">
        <v>24</v>
      </c>
      <c r="D496" s="11" t="s">
        <v>693</v>
      </c>
      <c r="E496" s="11" t="s">
        <v>66</v>
      </c>
      <c r="F496" s="11" t="s">
        <v>694</v>
      </c>
      <c r="G496" s="13">
        <v>5763.1</v>
      </c>
      <c r="H496" s="13">
        <v>5575.4</v>
      </c>
      <c r="I496" s="14">
        <v>43888</v>
      </c>
      <c r="J496" s="15">
        <v>3.7</v>
      </c>
      <c r="K496" s="34" t="s">
        <v>122</v>
      </c>
      <c r="L496" s="15">
        <v>7.5</v>
      </c>
      <c r="M496" s="15">
        <v>0.56399999999999995</v>
      </c>
      <c r="N496" s="15" t="s">
        <v>1644</v>
      </c>
      <c r="P496" s="19">
        <v>12.2</v>
      </c>
      <c r="Q496" s="17">
        <v>1167</v>
      </c>
      <c r="R496" s="26">
        <v>10.438000000000001</v>
      </c>
      <c r="S496" s="13">
        <v>499.49</v>
      </c>
      <c r="T496" s="17">
        <v>58.25</v>
      </c>
      <c r="U496" s="17">
        <v>4</v>
      </c>
      <c r="V496" s="17">
        <v>8</v>
      </c>
      <c r="W496" s="46">
        <v>0.33333333333333331</v>
      </c>
      <c r="X496" s="16">
        <v>44223</v>
      </c>
      <c r="Y496" s="16">
        <v>44164</v>
      </c>
      <c r="AA496" s="17">
        <v>4452.6090000000004</v>
      </c>
      <c r="AB496" s="17">
        <v>5763.0870000000004</v>
      </c>
      <c r="AC496" s="39">
        <v>-0.22739167394141369</v>
      </c>
      <c r="AD496" s="19">
        <v>0.14000000000000001</v>
      </c>
      <c r="AE496" s="19">
        <v>7.0000000000000007E-2</v>
      </c>
      <c r="AF496" s="18">
        <v>1</v>
      </c>
      <c r="AG496" s="17">
        <v>264.76799999999997</v>
      </c>
      <c r="AH496" s="17">
        <v>5641.241</v>
      </c>
      <c r="AI496" s="19">
        <v>20.04</v>
      </c>
      <c r="AJ496" s="19">
        <v>19.05</v>
      </c>
      <c r="AK496" s="18">
        <v>5.196850393700779E-2</v>
      </c>
      <c r="AL496" s="19">
        <v>9.09</v>
      </c>
      <c r="AM496" s="19">
        <v>24.93</v>
      </c>
      <c r="AN496" s="22">
        <v>6.7000000000000002E-3</v>
      </c>
      <c r="AO496" s="29"/>
    </row>
    <row r="497" spans="1:41" ht="17" customHeight="1" x14ac:dyDescent="0.35">
      <c r="A497" s="11">
        <v>496</v>
      </c>
      <c r="B497" s="12" t="s">
        <v>783</v>
      </c>
      <c r="C497" s="11" t="s">
        <v>334</v>
      </c>
      <c r="D497" s="11" t="s">
        <v>784</v>
      </c>
      <c r="E497" s="11" t="s">
        <v>66</v>
      </c>
      <c r="F497" s="11" t="s">
        <v>785</v>
      </c>
      <c r="G497" s="13">
        <v>5763</v>
      </c>
      <c r="H497" s="13">
        <v>5423</v>
      </c>
      <c r="I497" s="14">
        <v>43920</v>
      </c>
      <c r="J497" s="15">
        <v>4.28</v>
      </c>
      <c r="K497" s="34" t="s">
        <v>122</v>
      </c>
      <c r="L497" s="15">
        <v>3.3</v>
      </c>
      <c r="M497" s="15">
        <v>0.3</v>
      </c>
      <c r="N497" s="15" t="s">
        <v>1644</v>
      </c>
      <c r="P497" s="19">
        <v>12.6</v>
      </c>
      <c r="Q497" s="17">
        <v>102</v>
      </c>
      <c r="R497" s="26">
        <v>123</v>
      </c>
      <c r="S497" s="13">
        <v>364.899</v>
      </c>
      <c r="T497" s="43">
        <v>64.888888888888886</v>
      </c>
      <c r="U497" s="43">
        <v>2</v>
      </c>
      <c r="V497" s="43">
        <v>7</v>
      </c>
      <c r="W497" s="46">
        <v>0.22222222222222221</v>
      </c>
      <c r="X497" s="16">
        <v>44249</v>
      </c>
      <c r="Y497" s="16">
        <v>44196</v>
      </c>
      <c r="Z497" s="16" t="s">
        <v>1649</v>
      </c>
      <c r="AA497" s="17">
        <v>5840</v>
      </c>
      <c r="AB497" s="17">
        <v>5763</v>
      </c>
      <c r="AC497" s="39">
        <v>1.33610966510498E-2</v>
      </c>
      <c r="AD497" s="19">
        <v>2.35</v>
      </c>
      <c r="AE497" s="19">
        <v>1.79</v>
      </c>
      <c r="AF497" s="18">
        <v>0.31284916201117319</v>
      </c>
      <c r="AG497" s="17">
        <v>10078</v>
      </c>
      <c r="AH497" s="17">
        <v>38768</v>
      </c>
      <c r="AI497" s="19">
        <v>159.19</v>
      </c>
      <c r="AJ497" s="19">
        <v>137.84</v>
      </c>
      <c r="AK497" s="18">
        <v>0.15488972721996513</v>
      </c>
      <c r="AL497" s="19">
        <v>114.18</v>
      </c>
      <c r="AM497" s="19">
        <v>180</v>
      </c>
      <c r="AN497" s="22">
        <v>3.5400000000000001E-2</v>
      </c>
      <c r="AO497" s="19">
        <v>62.46</v>
      </c>
    </row>
    <row r="498" spans="1:41" ht="17" customHeight="1" x14ac:dyDescent="0.35">
      <c r="A498" s="11">
        <v>497</v>
      </c>
      <c r="B498" s="12" t="s">
        <v>877</v>
      </c>
      <c r="C498" s="11" t="s">
        <v>334</v>
      </c>
      <c r="D498" s="11" t="s">
        <v>878</v>
      </c>
      <c r="E498" s="11" t="s">
        <v>66</v>
      </c>
      <c r="F498" s="11" t="s">
        <v>879</v>
      </c>
      <c r="G498" s="13">
        <v>5755.2</v>
      </c>
      <c r="H498" s="13">
        <v>5657.9</v>
      </c>
      <c r="I498" s="14">
        <v>43923</v>
      </c>
      <c r="J498" s="15">
        <v>2.5</v>
      </c>
      <c r="K498" s="34" t="s">
        <v>121</v>
      </c>
      <c r="L498" s="15">
        <v>9</v>
      </c>
      <c r="M498" s="15">
        <v>0.3</v>
      </c>
      <c r="N498" s="15" t="s">
        <v>1644</v>
      </c>
      <c r="P498" s="19">
        <v>10.4</v>
      </c>
      <c r="Q498" s="17">
        <v>166</v>
      </c>
      <c r="R498" s="26">
        <v>62</v>
      </c>
      <c r="S498" s="13">
        <v>360</v>
      </c>
      <c r="T498" s="43">
        <v>57</v>
      </c>
      <c r="U498" s="43">
        <v>4</v>
      </c>
      <c r="V498" s="43">
        <v>8</v>
      </c>
      <c r="W498" s="46">
        <v>0.33333333333333331</v>
      </c>
      <c r="X498" s="16">
        <v>44252</v>
      </c>
      <c r="Y498" s="16">
        <v>44196</v>
      </c>
      <c r="Z498" s="16" t="s">
        <v>1649</v>
      </c>
      <c r="AA498" s="17">
        <v>4607</v>
      </c>
      <c r="AB498" s="17">
        <v>5755</v>
      </c>
      <c r="AC498" s="39">
        <v>-0.1994787141615986</v>
      </c>
      <c r="AD498" s="19">
        <v>3.59</v>
      </c>
      <c r="AE498" s="19">
        <v>6.81</v>
      </c>
      <c r="AF498" s="18">
        <v>-0.47283406754772395</v>
      </c>
      <c r="AG498" s="17">
        <v>0</v>
      </c>
      <c r="AH498" s="17">
        <v>34787</v>
      </c>
      <c r="AI498" s="19">
        <v>85.28</v>
      </c>
      <c r="AJ498" s="19">
        <v>138.99</v>
      </c>
      <c r="AK498" s="18">
        <v>-0.3864306784660767</v>
      </c>
      <c r="AL498" s="19">
        <v>42.25</v>
      </c>
      <c r="AM498" s="19">
        <v>121.31</v>
      </c>
      <c r="AN498" s="22">
        <v>4.6600000000000003E-2</v>
      </c>
      <c r="AO498" s="19">
        <v>31.03</v>
      </c>
    </row>
    <row r="499" spans="1:41" ht="17" customHeight="1" x14ac:dyDescent="0.35">
      <c r="A499" s="11">
        <v>498</v>
      </c>
      <c r="B499" s="12" t="s">
        <v>963</v>
      </c>
      <c r="C499" s="11" t="s">
        <v>297</v>
      </c>
      <c r="D499" s="11" t="s">
        <v>964</v>
      </c>
      <c r="E499" s="11" t="s">
        <v>66</v>
      </c>
      <c r="F499" s="11" t="s">
        <v>965</v>
      </c>
      <c r="G499" s="13">
        <v>5692.6</v>
      </c>
      <c r="H499" s="13">
        <v>5366.3</v>
      </c>
      <c r="I499" s="14">
        <v>43928</v>
      </c>
      <c r="J499" s="15">
        <v>4.2</v>
      </c>
      <c r="K499" s="34" t="s">
        <v>124</v>
      </c>
      <c r="L499" s="15">
        <v>4</v>
      </c>
      <c r="M499" s="15">
        <v>0</v>
      </c>
      <c r="N499" s="15" t="s">
        <v>1644</v>
      </c>
      <c r="P499" s="19">
        <v>12.5</v>
      </c>
      <c r="Q499" s="17">
        <v>179.6</v>
      </c>
      <c r="R499" s="26">
        <v>69</v>
      </c>
      <c r="S499" s="13">
        <v>585</v>
      </c>
      <c r="T499" s="43">
        <v>61.294117647058826</v>
      </c>
      <c r="U499" s="43">
        <v>5</v>
      </c>
      <c r="V499" s="43">
        <v>12</v>
      </c>
      <c r="W499" s="46">
        <v>0.29411764705882354</v>
      </c>
      <c r="X499" s="16">
        <v>44246</v>
      </c>
      <c r="Y499" s="16">
        <v>44196</v>
      </c>
      <c r="Z499" s="16" t="s">
        <v>1649</v>
      </c>
      <c r="AA499" s="17">
        <v>5505</v>
      </c>
      <c r="AB499" s="17">
        <v>5692</v>
      </c>
      <c r="AC499" s="39">
        <v>-3.2853127196064653E-2</v>
      </c>
      <c r="AD499" s="19">
        <v>2.52</v>
      </c>
      <c r="AE499" s="19">
        <v>1.65</v>
      </c>
      <c r="AF499" s="18">
        <v>0.52727272727272734</v>
      </c>
      <c r="AG499" s="17">
        <v>914</v>
      </c>
      <c r="AH499" s="17">
        <v>7521</v>
      </c>
      <c r="AI499" s="19">
        <v>78.48</v>
      </c>
      <c r="AJ499" s="19">
        <v>72.59</v>
      </c>
      <c r="AK499" s="18">
        <v>8.1140652982504488E-2</v>
      </c>
      <c r="AL499" s="19">
        <v>53.08</v>
      </c>
      <c r="AM499" s="19">
        <v>84.2</v>
      </c>
      <c r="AN499" s="22">
        <v>1.2500000000000001E-2</v>
      </c>
      <c r="AO499" s="19">
        <v>28.16</v>
      </c>
    </row>
    <row r="500" spans="1:41" ht="17" customHeight="1" x14ac:dyDescent="0.35">
      <c r="A500" s="11">
        <v>499</v>
      </c>
      <c r="B500" s="12" t="s">
        <v>1049</v>
      </c>
      <c r="C500" s="11" t="s">
        <v>188</v>
      </c>
      <c r="D500" s="11" t="s">
        <v>1050</v>
      </c>
      <c r="E500" s="11" t="s">
        <v>66</v>
      </c>
      <c r="F500" s="11" t="s">
        <v>1051</v>
      </c>
      <c r="G500" s="13">
        <v>5681.1</v>
      </c>
      <c r="H500" s="13">
        <v>6257.2</v>
      </c>
      <c r="I500" s="14">
        <v>44172</v>
      </c>
      <c r="J500" s="15">
        <v>3.7370000000000001</v>
      </c>
      <c r="K500" s="34" t="s">
        <v>122</v>
      </c>
      <c r="L500" s="15">
        <v>5.5</v>
      </c>
      <c r="M500" s="15">
        <v>0.54800000000000004</v>
      </c>
      <c r="N500" s="15" t="s">
        <v>1644</v>
      </c>
      <c r="P500" s="19">
        <v>12.2</v>
      </c>
      <c r="Q500" s="17">
        <v>193</v>
      </c>
      <c r="R500" s="26">
        <v>63.353000000000002</v>
      </c>
      <c r="S500" s="13">
        <v>408.6</v>
      </c>
      <c r="T500" s="43">
        <v>65</v>
      </c>
      <c r="U500" s="43">
        <v>3</v>
      </c>
      <c r="V500" s="43">
        <v>11</v>
      </c>
      <c r="W500" s="46">
        <v>0.21428571428571427</v>
      </c>
      <c r="X500" s="16">
        <v>44155</v>
      </c>
      <c r="Y500" s="16">
        <v>44104</v>
      </c>
      <c r="AA500" s="17">
        <v>5698.7</v>
      </c>
      <c r="AB500" s="17">
        <v>5681.1</v>
      </c>
      <c r="AC500" s="39">
        <v>3.0979915861363912E-3</v>
      </c>
      <c r="AD500" s="19">
        <v>0.01</v>
      </c>
      <c r="AE500" s="19">
        <v>1.66</v>
      </c>
      <c r="AF500" s="18">
        <v>-0.99397590361445787</v>
      </c>
      <c r="AG500" s="17">
        <v>4438.6000000000004</v>
      </c>
      <c r="AH500" s="17">
        <v>12146.7</v>
      </c>
      <c r="AI500" s="19">
        <v>101.01</v>
      </c>
      <c r="AJ500" s="19">
        <v>109.1</v>
      </c>
      <c r="AK500" s="18">
        <v>-7.4152153987167638E-2</v>
      </c>
      <c r="AL500" s="19">
        <v>68.97</v>
      </c>
      <c r="AM500" s="19">
        <v>106.98</v>
      </c>
    </row>
    <row r="501" spans="1:41" ht="17" customHeight="1" x14ac:dyDescent="0.35">
      <c r="A501" s="11">
        <v>500</v>
      </c>
      <c r="B501" s="12" t="s">
        <v>1133</v>
      </c>
      <c r="C501" s="11" t="s">
        <v>6</v>
      </c>
      <c r="D501" s="11" t="s">
        <v>1134</v>
      </c>
      <c r="E501" s="11" t="s">
        <v>66</v>
      </c>
      <c r="F501" s="11" t="s">
        <v>1135</v>
      </c>
      <c r="G501" s="13">
        <v>5655</v>
      </c>
      <c r="H501" s="13">
        <v>5270</v>
      </c>
      <c r="I501" s="14">
        <v>43902</v>
      </c>
      <c r="J501" s="15">
        <v>1.84809</v>
      </c>
      <c r="K501" s="34" t="s">
        <v>122</v>
      </c>
      <c r="L501" s="15">
        <v>7.8</v>
      </c>
      <c r="M501" s="15">
        <v>0.17299999999999999</v>
      </c>
      <c r="N501" s="15" t="s">
        <v>1644</v>
      </c>
      <c r="P501" s="19">
        <v>7.5</v>
      </c>
      <c r="Q501" s="17">
        <v>121.3</v>
      </c>
      <c r="S501" s="13">
        <v>389</v>
      </c>
      <c r="T501" s="17">
        <v>62.083333333333336</v>
      </c>
      <c r="U501" s="17">
        <v>3</v>
      </c>
      <c r="V501" s="17">
        <v>9</v>
      </c>
      <c r="W501" s="46">
        <v>0.25</v>
      </c>
      <c r="X501" s="16">
        <v>44253</v>
      </c>
      <c r="Y501" s="16">
        <v>44196</v>
      </c>
      <c r="Z501" s="16" t="s">
        <v>1649</v>
      </c>
      <c r="AA501" s="17">
        <v>4836</v>
      </c>
      <c r="AB501" s="17">
        <v>4693</v>
      </c>
      <c r="AC501" s="39">
        <v>3.0470914127423823E-2</v>
      </c>
      <c r="AD501" s="19">
        <v>0.69</v>
      </c>
      <c r="AE501" s="19">
        <v>-0.57999999999999996</v>
      </c>
      <c r="AF501" s="18">
        <v>-2.1896551724137931</v>
      </c>
      <c r="AG501" s="17">
        <v>1990</v>
      </c>
      <c r="AH501" s="17">
        <v>123038</v>
      </c>
      <c r="AI501" s="19">
        <v>12.63</v>
      </c>
      <c r="AJ501" s="19">
        <v>14.2</v>
      </c>
      <c r="AK501" s="18">
        <v>-0.11056338028169004</v>
      </c>
      <c r="AL501" s="19">
        <v>6.82</v>
      </c>
      <c r="AM501" s="19">
        <v>16.829999999999998</v>
      </c>
      <c r="AN501" s="22">
        <v>3.6999999999999998E-2</v>
      </c>
      <c r="AO501" s="19">
        <v>24.07</v>
      </c>
    </row>
  </sheetData>
  <autoFilter ref="A1:AP501" xr:uid="{3C20BE9B-C22D-418B-AFE1-854549B4DF77}">
    <sortState xmlns:xlrd2="http://schemas.microsoft.com/office/spreadsheetml/2017/richdata2" ref="A2:AP501">
      <sortCondition ref="A1:A501"/>
    </sortState>
  </autoFilter>
  <hyperlinks>
    <hyperlink ref="B30:B62" r:id="rId1" display="Walmart" xr:uid="{EC99AEFF-51CD-8840-BC9A-9BA4B2BDED64}"/>
    <hyperlink ref="B63:B95" r:id="rId2" display="Walmart" xr:uid="{09F26348-7C82-E84F-B48B-32FDCF5E6C6E}"/>
    <hyperlink ref="B96:B128" r:id="rId3" display="Walmart" xr:uid="{87D72FC0-E113-A84A-BD53-40A77AB822C2}"/>
    <hyperlink ref="B129:B161" r:id="rId4" display="Walmart" xr:uid="{C7F5FE7E-BF58-1C48-A35E-9F0F3773DB40}"/>
    <hyperlink ref="B452" r:id="rId5" xr:uid="{20754D9C-6A4E-47D6-B0C0-62D2B9E11CBD}"/>
    <hyperlink ref="B362" r:id="rId6" xr:uid="{84445A0A-842E-4208-ABF5-31B73EDA4664}"/>
    <hyperlink ref="B272" r:id="rId7" xr:uid="{FF865D9F-821A-4558-B70F-787E1BE5605B}"/>
    <hyperlink ref="B182" r:id="rId8" xr:uid="{B2AC969D-1F10-417C-949C-82837710F2B8}"/>
    <hyperlink ref="B434" r:id="rId9" display="Walmart" xr:uid="{50787E29-4826-4D27-9D39-FBDC5D89FBB5}"/>
    <hyperlink ref="B344" r:id="rId10" display="Walmart" xr:uid="{85847083-5202-4EA0-8C26-69D3DB632B2C}"/>
    <hyperlink ref="B254" r:id="rId11" xr:uid="{73CB00F3-63FD-4868-A0CA-356C863A60DC}"/>
    <hyperlink ref="B164" r:id="rId12" xr:uid="{A4CE4DC6-3042-4055-B56E-BEC6F38D6868}"/>
    <hyperlink ref="B470" r:id="rId13" display="Walmart" xr:uid="{6D0DAD08-313B-49EB-AC48-2A1241426844}"/>
    <hyperlink ref="B380" r:id="rId14" display="Walmart" xr:uid="{4BBCA09C-9783-4924-9F99-718BDE84FE3E}"/>
    <hyperlink ref="B290" r:id="rId15" display="Walmart" xr:uid="{A32FB69F-8B06-48DE-8ADC-0CAA86B19837}"/>
    <hyperlink ref="B200" r:id="rId16" display="Walmart" xr:uid="{E63B8DD0-ACBA-44A8-9611-09855CEA414F}"/>
    <hyperlink ref="B92" r:id="rId17" xr:uid="{C315C006-4462-4A41-A080-D96F4193DBCD}"/>
    <hyperlink ref="B56" r:id="rId18" xr:uid="{9073144E-146E-4AB6-B8D1-BDA4ACF7C803}"/>
    <hyperlink ref="B74" r:id="rId19" xr:uid="{2F5BC299-3A73-4742-AA06-B77EE0CE3FB5}"/>
    <hyperlink ref="B416" r:id="rId20" xr:uid="{74A60873-1496-4A54-A54C-3BCEAEA12427}"/>
    <hyperlink ref="B326" r:id="rId21" display="Walmart" xr:uid="{2F1648ED-7BED-45FA-BABD-B9E6EDCB5694}"/>
    <hyperlink ref="B236" r:id="rId22" xr:uid="{CF3A46C6-8092-482E-81F7-6559F44D12C0}"/>
    <hyperlink ref="B146" r:id="rId23" xr:uid="{94CA536C-7780-4DBF-9EEF-29CC93C8E2A4}"/>
    <hyperlink ref="B38" r:id="rId24" xr:uid="{47BFD805-635C-3D41-A6D8-5057F0E653EA}"/>
    <hyperlink ref="B488" r:id="rId25" display="Walmart" xr:uid="{532762D6-B588-4B8D-BBB5-CC5639739FA9}"/>
    <hyperlink ref="B398" r:id="rId26" display="Walmart" xr:uid="{9055D222-49DF-48E1-BB93-894F5E6434EF}"/>
    <hyperlink ref="B308" r:id="rId27" display="Walmart" xr:uid="{7D4AFAE9-37EA-4C3B-B1C1-402A812CC1B6}"/>
    <hyperlink ref="B218" r:id="rId28" display="Walmart" xr:uid="{C4B70DC4-AC8D-4ECF-AB8F-C0D5E59C8355}"/>
    <hyperlink ref="B128" r:id="rId29" xr:uid="{027E83F0-96DC-4DFF-8A1F-6378AF6E7294}"/>
    <hyperlink ref="B110" r:id="rId30" xr:uid="{0A4DA2FA-01CB-A049-9CDB-C9D925700DFD}"/>
    <hyperlink ref="B20" r:id="rId31" xr:uid="{56FE15F8-3ED3-8741-BC41-44DB62F25186}"/>
    <hyperlink ref="B2:B7" r:id="rId32" display="Walmart" xr:uid="{910EF3AB-F83D-7D44-8B1C-A1293B5576F1}"/>
    <hyperlink ref="B35:B40" r:id="rId33" display="Walmart" xr:uid="{024C21C3-5588-6D4E-A17D-883EC22D1A95}"/>
    <hyperlink ref="B76" r:id="rId34" xr:uid="{8C1DD632-1E5D-784C-B847-7153914A18A2}"/>
    <hyperlink ref="B58" r:id="rId35" xr:uid="{6521A352-0301-2549-9AC1-28AD8F147652}"/>
    <hyperlink ref="B418" r:id="rId36" display="Walmart" xr:uid="{92015A0A-29BE-3645-A0C7-3B833828E9F4}"/>
    <hyperlink ref="B328" r:id="rId37" display="Walmart" xr:uid="{F0CBF19A-E6D4-FB4B-8B94-CBF2AB95B64E}"/>
    <hyperlink ref="B238" r:id="rId38" xr:uid="{9F26AA46-6878-794C-B53D-C6FCBEE5219C}"/>
    <hyperlink ref="B148" r:id="rId39" xr:uid="{2FFE50C8-F3DA-2947-8E05-7B655C681EED}"/>
    <hyperlink ref="B94" r:id="rId40" display="Walmart" xr:uid="{FFA8B344-9EF4-0A4D-8C53-806FA29FD060}"/>
    <hyperlink ref="B4" r:id="rId41" display="Walmart" xr:uid="{649F5429-2369-E341-935E-F8156DF7D861}"/>
    <hyperlink ref="B436" r:id="rId42" display="Walmart" xr:uid="{EBB06C07-291E-4A48-8FB5-427DD61BE16C}"/>
    <hyperlink ref="B346" r:id="rId43" xr:uid="{ABDD6053-3751-5E44-8242-F3F8ADD48ED2}"/>
    <hyperlink ref="B256" r:id="rId44" xr:uid="{FC459C22-DB98-6F4A-B0A2-C5153E24E42C}"/>
    <hyperlink ref="B166" r:id="rId45" xr:uid="{227F2EA9-FE7C-4845-B0FF-6CB066FCA713}"/>
    <hyperlink ref="B40" r:id="rId46" xr:uid="{CE6A19EE-4F05-FA4B-B8CF-5E8875037CBC}"/>
    <hyperlink ref="B490" r:id="rId47" display="Walmart" xr:uid="{E37C4601-1D7A-804E-943A-6ED2BD43ECC8}"/>
    <hyperlink ref="B400" r:id="rId48" display="Walmart" xr:uid="{58CA1D05-EEDB-8444-BB8A-C3CDBDA1762E}"/>
    <hyperlink ref="B310" r:id="rId49" display="Walmart" xr:uid="{250E6432-BD68-C349-8CEE-2E26EE2C5B56}"/>
    <hyperlink ref="B220" r:id="rId50" display="Walmart" xr:uid="{982D47C6-7D79-E940-A09F-E86A678833DB}"/>
    <hyperlink ref="B130" r:id="rId51" xr:uid="{2455C28F-2C8E-4A49-BCFD-1B6F8933F063}"/>
    <hyperlink ref="B112" r:id="rId52" xr:uid="{20F677FD-D9C4-AD4F-8376-66D099B84CE2}"/>
    <hyperlink ref="B22" r:id="rId53" xr:uid="{243CD209-52DE-954C-8F90-681DA9DEBE6B}"/>
    <hyperlink ref="B472" r:id="rId54" display="Walmart" xr:uid="{2C496555-B033-9946-BC6F-F1B404B1921B}"/>
    <hyperlink ref="B382" r:id="rId55" display="Walmart" xr:uid="{17224441-C7E2-0240-B831-4D294EA6FCA6}"/>
    <hyperlink ref="B292" r:id="rId56" display="Walmart" xr:uid="{2D8E689D-CA4D-7F43-AEBC-220F7FB07999}"/>
    <hyperlink ref="B202" r:id="rId57" display="Walmart" xr:uid="{193CFCFA-79A9-BC4C-A4A4-314180572238}"/>
    <hyperlink ref="B454" r:id="rId58" display="Walmart" xr:uid="{EA9017E0-7DE4-8C4F-A9DA-8247F5ABC151}"/>
    <hyperlink ref="B184" r:id="rId59" display="Walmart" xr:uid="{4CA1CC70-BA3F-9043-B7B1-FE79FDD008C3}"/>
    <hyperlink ref="B364" r:id="rId60" display="Walmart" xr:uid="{C7F2515C-592F-DC45-B9C6-3383D783B3B5}"/>
    <hyperlink ref="B274" r:id="rId61" xr:uid="{2A30831B-9A04-6149-9A40-FB3A7F41E429}"/>
    <hyperlink ref="B2" r:id="rId62" xr:uid="{7F393C25-E405-8348-A842-FAD4279C6456}"/>
    <hyperlink ref="B3" r:id="rId63" xr:uid="{5C9C339E-6F3F-1243-A489-4A13A7357C58}"/>
    <hyperlink ref="B59:B63" r:id="rId64" display="Walmart" xr:uid="{5D11889F-E6B9-A043-95DF-32D4E7BE973F}"/>
    <hyperlink ref="B437" r:id="rId65" xr:uid="{BFD8677A-BD52-0B43-93B0-0FF459D9BBFD}"/>
    <hyperlink ref="B347" r:id="rId66" xr:uid="{01F92EB3-988B-334A-B695-8BB3073C6F57}"/>
    <hyperlink ref="B257" r:id="rId67" xr:uid="{B879E543-B5EA-C741-AF13-F4B435DE617D}"/>
    <hyperlink ref="B167" r:id="rId68" xr:uid="{528503AC-6E58-E94B-A004-BF3881DA2F79}"/>
    <hyperlink ref="B419" r:id="rId69" display="Walmart" xr:uid="{87FFEC77-9343-E24B-9CCD-0C8DAEAD04CA}"/>
    <hyperlink ref="B329" r:id="rId70" xr:uid="{0B989816-483A-0D49-9807-E7A74D8F984F}"/>
    <hyperlink ref="B239" r:id="rId71" xr:uid="{BB83B5AA-AC91-D748-AAE2-5E4D6A6B2BB7}"/>
    <hyperlink ref="B149" r:id="rId72" xr:uid="{F6A76F77-540E-2B43-B0C0-52416F3B757F}"/>
    <hyperlink ref="B455" r:id="rId73" display="Walmart" xr:uid="{DFCD6EFE-E2E9-9A45-8069-AD85E54B8852}"/>
    <hyperlink ref="B365" r:id="rId74" display="Walmart" xr:uid="{B3B3BF6C-F884-BD45-9C6F-32B29A1B9AEA}"/>
    <hyperlink ref="B275" r:id="rId75" display="Walmart" xr:uid="{9B08EF43-853C-104C-9A6E-80F9B9482A75}"/>
    <hyperlink ref="B185" r:id="rId76" display="Walmart" xr:uid="{898249F5-4F8B-FD49-ABF4-0209A2468CDD}"/>
    <hyperlink ref="B77" r:id="rId77" xr:uid="{D0074B61-D15D-8049-84A0-68AC6649D52C}"/>
    <hyperlink ref="B41" r:id="rId78" xr:uid="{E252226F-8D0B-0B47-B2BC-F23204318CDE}"/>
    <hyperlink ref="B59" r:id="rId79" xr:uid="{0D152578-0FB2-6847-99BA-1DD1F61AA2D5}"/>
    <hyperlink ref="B491" r:id="rId80" display="Walmart" xr:uid="{DBF88A49-4CBF-DB45-BAF0-670E7F6F3C9A}"/>
    <hyperlink ref="B401" r:id="rId81" display="Walmart" xr:uid="{B721571D-C857-B24D-8BE6-F80ECDB98693}"/>
    <hyperlink ref="B311" r:id="rId82" display="Walmart" xr:uid="{E32F9A91-7B28-EA44-A415-1701329BA00A}"/>
    <hyperlink ref="B221" r:id="rId83" xr:uid="{33D77B75-D8AD-2345-8061-CA9D6D3BE9C8}"/>
    <hyperlink ref="B131" r:id="rId84" xr:uid="{186A23D3-DE66-854E-B5DC-BB6C04906AE6}"/>
    <hyperlink ref="B113" r:id="rId85" xr:uid="{A6C52C97-D342-9E49-A4D0-D7D9AFCBACDA}"/>
    <hyperlink ref="B23" r:id="rId86" xr:uid="{1E2FED29-F5FF-2B46-A380-9317C66C2DD7}"/>
    <hyperlink ref="B473" r:id="rId87" display="Walmart" xr:uid="{35F167ED-F985-6645-8612-369A29636875}"/>
    <hyperlink ref="B383" r:id="rId88" display="Walmart" xr:uid="{E17834E8-07B1-0A45-8DD1-12CC51CEDFEE}"/>
    <hyperlink ref="B293" r:id="rId89" display="Walmart" xr:uid="{F54BC6CB-15BA-D64F-ABA7-D9A04A6327E4}"/>
    <hyperlink ref="B203" r:id="rId90" display="Walmart" xr:uid="{CBF92207-0086-E241-A58C-FB572E23D143}"/>
    <hyperlink ref="B95" r:id="rId91" xr:uid="{7DDADE9A-D81E-E840-A3C2-C8DAE3473F08}"/>
    <hyperlink ref="B5" r:id="rId92" xr:uid="{B0FCDD93-58AD-2349-9138-36B2ABB328F6}"/>
    <hyperlink ref="B42" r:id="rId93" xr:uid="{370FF7DF-9E7E-9E4D-898C-05422E86366E}"/>
    <hyperlink ref="B438" r:id="rId94" xr:uid="{73756E7F-1747-244F-8293-BA5B822C1323}"/>
    <hyperlink ref="B348" r:id="rId95" xr:uid="{AA39F067-039D-E64B-AB63-FE823BD6870C}"/>
    <hyperlink ref="B258" r:id="rId96" xr:uid="{7B8E5C87-FD1E-014D-9E3A-BC454781F0E3}"/>
    <hyperlink ref="B168" r:id="rId97" xr:uid="{9911ADDB-8E59-A84E-BF60-4369A041272F}"/>
    <hyperlink ref="B492" r:id="rId98" display="Walmart" xr:uid="{B4C20009-545E-2F47-94D8-7C9CF3997010}"/>
    <hyperlink ref="B402" r:id="rId99" display="Walmart" xr:uid="{2A724EE1-D6C2-8E4A-A41D-C575F14EC9C8}"/>
    <hyperlink ref="B312" r:id="rId100" display="Walmart" xr:uid="{805E17BE-AF21-E949-8715-D439A04965DB}"/>
    <hyperlink ref="B222" r:id="rId101" xr:uid="{18C634D2-3B46-8948-90F2-1158BB04B91B}"/>
    <hyperlink ref="B132" r:id="rId102" xr:uid="{65C0C43E-0B67-F142-8ED7-18DF4A1DC6F2}"/>
    <hyperlink ref="B60" r:id="rId103" xr:uid="{315967A9-542F-0645-BD55-2FAC41FF9228}"/>
    <hyperlink ref="B420" r:id="rId104" display="Walmart" xr:uid="{3CFA36FE-2846-D948-A8B9-2C6E12CAA385}"/>
    <hyperlink ref="B330" r:id="rId105" xr:uid="{31D2C9E5-AF95-9141-A15B-C95A44993C72}"/>
    <hyperlink ref="B240" r:id="rId106" xr:uid="{56C1A685-64E2-1649-8282-0888852757D6}"/>
    <hyperlink ref="B150" r:id="rId107" xr:uid="{128E22D2-E74C-5440-85AF-BAA71400BFC7}"/>
    <hyperlink ref="B114" r:id="rId108" xr:uid="{5538F36A-8BD5-C044-875E-68835C048F7B}"/>
    <hyperlink ref="B24" r:id="rId109" xr:uid="{074F0297-7B62-2845-BA72-52DB5FBB3809}"/>
    <hyperlink ref="B294" r:id="rId110" xr:uid="{66995D4E-BBA3-3145-AE4F-68961739AF78}"/>
    <hyperlink ref="B474" r:id="rId111" xr:uid="{4E229878-E670-924E-BE89-9110689F1D03}"/>
    <hyperlink ref="B204" r:id="rId112" xr:uid="{5110C906-A2AE-094E-B705-C8A73EDB0E1C}"/>
    <hyperlink ref="B384" r:id="rId113" xr:uid="{725903B6-852E-6342-AFE8-2F1C67F8B387}"/>
    <hyperlink ref="B96" r:id="rId114" xr:uid="{8DE23F7B-B3F6-C64F-8CDE-F30A5D2688EC}"/>
    <hyperlink ref="B6" r:id="rId115" xr:uid="{908E0E3F-AEB3-5D4F-86B8-92FEAD9D797A}"/>
    <hyperlink ref="B456" r:id="rId116" xr:uid="{6C7B3232-6828-D946-924C-899AAE044A45}"/>
    <hyperlink ref="B366" r:id="rId117" xr:uid="{B8217756-A78F-214B-A97A-E3C93ECCC7AC}"/>
    <hyperlink ref="B276" r:id="rId118" xr:uid="{08BDD2EE-F08B-0242-8F1E-0177E68861D5}"/>
    <hyperlink ref="B186" r:id="rId119" xr:uid="{9133A7CD-926E-5240-9A5A-22E12C671913}"/>
    <hyperlink ref="B78" r:id="rId120" display="Walmart" xr:uid="{9E50AE7F-E06B-CF4C-BE29-D9B6DE70E4D0}"/>
    <hyperlink ref="B61" r:id="rId121" xr:uid="{82E1D332-0609-E84A-80E6-E114B1AA968D}"/>
    <hyperlink ref="B43" r:id="rId122" xr:uid="{D2545EA8-1D6D-8A40-90FC-8B4AD023A909}"/>
    <hyperlink ref="B493" r:id="rId123" display="Walmart" xr:uid="{1701F99E-B13D-DC41-97B7-0860A5211681}"/>
    <hyperlink ref="B403" r:id="rId124" display="Walmart" xr:uid="{61AE4236-CD5C-F849-94C7-757AC735E14F}"/>
    <hyperlink ref="B313" r:id="rId125" display="Walmart" xr:uid="{4CFBF70A-2F2A-BD4F-B99A-1D76F8C0B46C}"/>
    <hyperlink ref="B223" r:id="rId126" xr:uid="{2AF1E42F-2506-0841-8C62-377BC9E337A9}"/>
    <hyperlink ref="B133" r:id="rId127" xr:uid="{5E09E909-9A23-354B-A75B-31728CE87A85}"/>
    <hyperlink ref="B79" r:id="rId128" display="Walmart" xr:uid="{F9511C33-D9E6-E945-A0F5-A69F6A1EED81}"/>
    <hyperlink ref="B421" r:id="rId129" display="Walmart" xr:uid="{4B848585-10B7-5549-A07C-7A632440B0BA}"/>
    <hyperlink ref="B331" r:id="rId130" xr:uid="{0A8AC74A-FE48-1947-9C08-7A3FE6853506}"/>
    <hyperlink ref="B241" r:id="rId131" xr:uid="{CE8AEB0A-BF48-9B47-B20F-708603F88216}"/>
    <hyperlink ref="B151" r:id="rId132" xr:uid="{2B28F0F8-533A-CC43-AE23-15A719909A37}"/>
    <hyperlink ref="B115" r:id="rId133" xr:uid="{590327CF-4298-3742-8241-96A8F737A4A8}"/>
    <hyperlink ref="B25" r:id="rId134" xr:uid="{4113B71A-8C80-2E47-98BF-97A89C476793}"/>
    <hyperlink ref="B475" r:id="rId135" display="Walmart" xr:uid="{75D6752A-4389-8540-917F-78DF23A7E773}"/>
    <hyperlink ref="B385" r:id="rId136" display="Walmart" xr:uid="{AFCAFC18-92AB-354A-BC31-769939E74468}"/>
    <hyperlink ref="B295" r:id="rId137" display="Walmart" xr:uid="{3165BB71-8BBA-3641-BA3B-770C05853B12}"/>
    <hyperlink ref="B205" r:id="rId138" xr:uid="{07DE204C-283A-1647-AB8A-03900E00B120}"/>
    <hyperlink ref="B97" r:id="rId139" xr:uid="{CB9314ED-7FC9-CA45-8470-EA62648C6DF8}"/>
    <hyperlink ref="B7" r:id="rId140" xr:uid="{4F671BDF-C996-C34E-BFA7-60DA7AEE5E36}"/>
    <hyperlink ref="B457" r:id="rId141" display="Walmart" xr:uid="{6C19221A-49FD-7248-98F0-680EDAD481D5}"/>
    <hyperlink ref="B367" r:id="rId142" display="Walmart" xr:uid="{CA4FF6FA-7BC3-3941-9A16-BFF41A38D7C9}"/>
    <hyperlink ref="B277" r:id="rId143" display="Walmart" xr:uid="{B5B9DBD3-5DFA-2741-BDC4-74FF05BC42DD}"/>
    <hyperlink ref="B187" r:id="rId144" display="Walmart" xr:uid="{F44F11B7-19F3-E24A-8420-1747351A403B}"/>
    <hyperlink ref="B349" r:id="rId145" display="Walmart" xr:uid="{41C0BF65-0D15-AE4D-97D4-E4734B4DA12C}"/>
    <hyperlink ref="B259" r:id="rId146" display="Walmart" xr:uid="{54C3A289-B556-774D-9D29-05FA9C5F12A8}"/>
    <hyperlink ref="B169" r:id="rId147" display="Walmart" xr:uid="{0230FC80-C060-9B4F-AC98-1D9B11C22511}"/>
    <hyperlink ref="B439" r:id="rId148" display="Walmart" xr:uid="{E07C7B87-9DB0-E040-B44C-8AD8853A155C}"/>
    <hyperlink ref="B243" r:id="rId149" xr:uid="{419618B7-4A0F-9A44-B8AA-E5CD53CF5D5C}"/>
    <hyperlink ref="B27" r:id="rId150" xr:uid="{1BF0DE15-AB32-2D42-8C2B-7816A490995E}"/>
    <hyperlink ref="B423" r:id="rId151" xr:uid="{533FFFB1-79E2-0E44-A9E2-4E36CA29BCE9}"/>
    <hyperlink ref="B333" r:id="rId152" xr:uid="{D54B7D9B-F40E-B24C-9D04-58C12360000E}"/>
    <hyperlink ref="B153" r:id="rId153" xr:uid="{F11BB699-83A6-8C47-9039-9B478FFA750C}"/>
    <hyperlink ref="B477" r:id="rId154" display="Walmart" xr:uid="{9B1A0F9D-31DB-5D4D-86B3-1047610148E0}"/>
    <hyperlink ref="B387" r:id="rId155" display="Walmart" xr:uid="{51305EC2-E57D-4046-8B40-14BD6949EAE3}"/>
    <hyperlink ref="B297" r:id="rId156" display="Walmart" xr:uid="{DEB31347-D68E-ED48-8654-7EE920DE0020}"/>
    <hyperlink ref="B207" r:id="rId157" xr:uid="{7DC4E92E-439A-BF4F-85A1-BAB981BAAD44}"/>
    <hyperlink ref="B117" r:id="rId158" xr:uid="{38E97C46-6A2E-114E-AA33-E6FFC5A2DCB2}"/>
    <hyperlink ref="B45" r:id="rId159" xr:uid="{D188A4E1-2AFE-9349-83A2-D5C0879C4537}"/>
    <hyperlink ref="B495" r:id="rId160" display="Walmart" xr:uid="{055DA392-AF58-A849-869C-B28995873719}"/>
    <hyperlink ref="B405" r:id="rId161" display="Walmart" xr:uid="{07144F59-C65A-F34A-83E6-D214FD10124F}"/>
    <hyperlink ref="B315" r:id="rId162" xr:uid="{695E17B4-974E-7B40-B745-FA117EA37CB4}"/>
    <hyperlink ref="B225" r:id="rId163" xr:uid="{522CFCCE-58D6-534B-8A5F-A24939511D69}"/>
    <hyperlink ref="B135" r:id="rId164" xr:uid="{A7E414FC-65A4-AC41-B9C9-F68F1DDFC466}"/>
    <hyperlink ref="B99" r:id="rId165" xr:uid="{6CF5F708-A116-C74C-B87F-DF3DA1503F40}"/>
    <hyperlink ref="B9" r:id="rId166" xr:uid="{D712BD39-B5F0-AB4E-9001-240B6FF7F36B}"/>
    <hyperlink ref="B143:B169" r:id="rId167" display="Walmart" xr:uid="{1EF3A3C2-65C0-D740-9E24-06D3E6CA6C34}"/>
    <hyperlink ref="B369" r:id="rId168" xr:uid="{7E7B1141-4CF9-6D49-BDF2-C4DA5F1649CE}"/>
    <hyperlink ref="B279" r:id="rId169" xr:uid="{800EAB9D-D4A6-1D4D-9A44-02192B3FDCD6}"/>
    <hyperlink ref="B189" r:id="rId170" xr:uid="{705E3393-A358-4C47-A543-1CC815321009}"/>
    <hyperlink ref="B459" r:id="rId171" display="Walmart" xr:uid="{CC8F7846-087C-C148-AB3D-3C58A51E8F5C}"/>
    <hyperlink ref="B81" r:id="rId172" xr:uid="{36CFE51A-3549-DC45-A852-3BE223DBF42B}"/>
    <hyperlink ref="B441" r:id="rId173" xr:uid="{52393096-7420-7D4E-9E86-3C2F073B4904}"/>
    <hyperlink ref="B351" r:id="rId174" xr:uid="{7EAAA35E-C023-1A4C-9184-27C09493C8F7}"/>
    <hyperlink ref="B261" r:id="rId175" xr:uid="{34D686D9-D40E-0742-B2D5-98E3C5C7CB33}"/>
    <hyperlink ref="B171" r:id="rId176" xr:uid="{072ADEEF-8F49-D245-A65C-8B7A512823FB}"/>
    <hyperlink ref="B63" r:id="rId177" display="Walmart" xr:uid="{AF15DA19-6679-3442-8820-FEEA5B6E6E80}"/>
    <hyperlink ref="B46" r:id="rId178" xr:uid="{0C83EEEB-3726-5C4B-868A-6A35C48C4C17}"/>
    <hyperlink ref="B28" r:id="rId179" xr:uid="{434E7354-7D09-5447-AEDE-2A046426CF76}"/>
    <hyperlink ref="B478" r:id="rId180" display="Walmart" xr:uid="{31710549-AE20-A64E-99F8-3D86143AC69B}"/>
    <hyperlink ref="B388" r:id="rId181" display="Walmart" xr:uid="{44DCF1D4-7F56-574C-BCE4-F5D0E17FD560}"/>
    <hyperlink ref="B298" r:id="rId182" xr:uid="{2C2E7BF0-3526-F945-A779-C7874391590E}"/>
    <hyperlink ref="B208" r:id="rId183" xr:uid="{E5249C0B-D3F1-964C-A768-DC82D6D65480}"/>
    <hyperlink ref="B118" r:id="rId184" xr:uid="{F5BFDA6D-7355-B94E-971D-087A6B733000}"/>
    <hyperlink ref="B64" r:id="rId185" display="Walmart" xr:uid="{84EBE137-1F70-4E4E-82C5-BE904FD5DA8B}"/>
    <hyperlink ref="B496" r:id="rId186" display="Walmart" xr:uid="{889705B3-CBE9-BC41-9708-0A9A6387B263}"/>
    <hyperlink ref="B406" r:id="rId187" display="Walmart" xr:uid="{9576E975-1B00-7D40-9916-A1A8152A42B4}"/>
    <hyperlink ref="B316" r:id="rId188" xr:uid="{BF9F7A53-33BD-6F48-8CC9-E60802EFCCF3}"/>
    <hyperlink ref="B226" r:id="rId189" xr:uid="{F93B8EE0-1D9A-3845-9EBF-F2DF04D2859D}"/>
    <hyperlink ref="B136" r:id="rId190" xr:uid="{896E0034-132E-9343-A773-E666DEAC2B07}"/>
    <hyperlink ref="B100" r:id="rId191" xr:uid="{DA8E958B-9F88-4946-ACEA-92037A8C1583}"/>
    <hyperlink ref="B10" r:id="rId192" display="Walmart" xr:uid="{E121286F-69B3-6140-8AB9-3CD0C0F8DFE4}"/>
    <hyperlink ref="B460" r:id="rId193" display="Walmart" xr:uid="{035AD65E-B3CD-C14D-9D09-ECA151422B35}"/>
    <hyperlink ref="B370" r:id="rId194" display="Walmart" xr:uid="{5EDCE5EC-D2B9-C14F-B817-6DE85D3C299F}"/>
    <hyperlink ref="B280" r:id="rId195" display="Walmart" xr:uid="{48966348-834A-A84C-9308-0A398682E92F}"/>
    <hyperlink ref="B190" r:id="rId196" xr:uid="{BF42B416-D355-E445-B33A-17B763EF8D3F}"/>
    <hyperlink ref="B171:B197" r:id="rId197" display="Walmart" xr:uid="{04B6E120-3038-7946-A369-2EE455F61AF9}"/>
    <hyperlink ref="B82" r:id="rId198" xr:uid="{C1EF5001-E17D-D640-9087-A7EE1124D215}"/>
    <hyperlink ref="B442" r:id="rId199" display="Walmart" xr:uid="{28635A1A-46F8-0D44-9406-5AC927802EF2}"/>
    <hyperlink ref="B352" r:id="rId200" display="Walmart" xr:uid="{F41783CC-2AF3-6848-B570-73742A90E55D}"/>
    <hyperlink ref="B262" r:id="rId201" display="Walmart" xr:uid="{0B9E8004-4708-0D40-AE52-B30FCCA191CC}"/>
    <hyperlink ref="B172" r:id="rId202" display="Walmart" xr:uid="{D76C0979-6CD7-5F44-BB2E-C36C34E3F77C}"/>
    <hyperlink ref="B424" r:id="rId203" display="Walmart" xr:uid="{1B2438E8-C867-C444-AB33-3CD635E268DF}"/>
    <hyperlink ref="B154" r:id="rId204" display="Walmart" xr:uid="{C8F1F176-7821-2B43-B281-F2D15971E98A}"/>
    <hyperlink ref="B334" r:id="rId205" display="Walmart" xr:uid="{EC3FAEF6-27A5-BE43-8BE6-47E3A3D116F4}"/>
    <hyperlink ref="B244" r:id="rId206" xr:uid="{76DF20B8-7A71-EA47-8EF4-9FD09DEC8CD8}"/>
    <hyperlink ref="B497" r:id="rId207" display="Walmart" xr:uid="{5DD7AA0B-2E20-6E40-9A61-E2AD8746E01C}"/>
    <hyperlink ref="B407" r:id="rId208" xr:uid="{A4E4BCBE-B9A9-044A-8DF8-CC3D99FC980E}"/>
    <hyperlink ref="B317" r:id="rId209" xr:uid="{764180CB-0000-BF43-B304-93F5C4D02C4F}"/>
    <hyperlink ref="B227" r:id="rId210" xr:uid="{1DFE818F-DC1E-8B4C-8892-9A14CDF99798}"/>
    <hyperlink ref="B137" r:id="rId211" xr:uid="{396A15E1-618E-E445-8B09-AACEA0601074}"/>
    <hyperlink ref="B480" r:id="rId212" display="Walmart" xr:uid="{9720CB6E-C4E4-484C-BFD9-75332B8C0C20}"/>
    <hyperlink ref="B389" r:id="rId213" display="Walmart" xr:uid="{81F98156-C7CD-424C-9614-90914795C927}"/>
    <hyperlink ref="B299" r:id="rId214" xr:uid="{DB896551-BE41-7341-9037-B571F8A79535}"/>
    <hyperlink ref="B209" r:id="rId215" xr:uid="{9B37FBF6-D17F-B940-9D15-98CF51E2443F}"/>
    <hyperlink ref="B119" r:id="rId216" xr:uid="{D6873C74-4F0D-B346-B0F7-4364A6D5EB8C}"/>
    <hyperlink ref="B425" r:id="rId217" display="Walmart" xr:uid="{4BBC048D-DE05-704F-A1DB-F25872F136CE}"/>
    <hyperlink ref="B335" r:id="rId218" display="Walmart" xr:uid="{D57CCD23-CDDA-4D4E-9C76-42ED7B513639}"/>
    <hyperlink ref="B245" r:id="rId219" display="Walmart" xr:uid="{D569FF73-7FA8-904B-A177-AAE93031D8BE}"/>
    <hyperlink ref="B155" r:id="rId220" display="Walmart" xr:uid="{135CA75A-BF92-914C-AE08-F9A112B7938E}"/>
    <hyperlink ref="B47" r:id="rId221" xr:uid="{3795D672-ED26-4A43-9262-FA683D5996E0}"/>
    <hyperlink ref="B101" r:id="rId222" xr:uid="{EB0AC67C-68D6-3342-A16C-481114A862D1}"/>
    <hyperlink ref="B11" r:id="rId223" xr:uid="{FF62A041-A09B-BC49-8A30-E6C995FED03D}"/>
    <hyperlink ref="B29" r:id="rId224" xr:uid="{E96DFFB5-36CC-FB40-8D26-738D801CB696}"/>
    <hyperlink ref="B461" r:id="rId225" display="Walmart" xr:uid="{D6BA487B-26E6-4541-B77F-4BB96F614E31}"/>
    <hyperlink ref="B371" r:id="rId226" display="Walmart" xr:uid="{55472A40-146E-A74D-BB81-8C1C5069F042}"/>
    <hyperlink ref="B281" r:id="rId227" display="Walmart" xr:uid="{919D3595-3270-EA46-9070-39E7F1347D7D}"/>
    <hyperlink ref="B191" r:id="rId228" xr:uid="{4B29A403-601C-8B4E-9BC0-14354D620BD5}"/>
    <hyperlink ref="B215:B225" r:id="rId229" display="Walmart" xr:uid="{9B0BE2F4-81D0-3A49-A984-EE06A86F6301}"/>
    <hyperlink ref="B203:B214" r:id="rId230" display="Walmart" xr:uid="{34C7DA13-FB85-3946-99F4-F24EE7843D75}"/>
    <hyperlink ref="B199:B202" r:id="rId231" display="Walmart" xr:uid="{A3E93127-88EE-C041-9A8B-77FA99FC7012}"/>
    <hyperlink ref="B83" r:id="rId232" xr:uid="{5C1D7247-AC8C-5942-A128-B295608FC5AB}"/>
    <hyperlink ref="B216:B225" r:id="rId233" display="Walmart" xr:uid="{3B515114-4CD2-8A46-9973-A85EA946F9E5}"/>
    <hyperlink ref="B204:B215" r:id="rId234" display="Walmart" xr:uid="{542D9116-672D-4249-A02B-A14E4BB56851}"/>
    <hyperlink ref="B443" r:id="rId235" display="Walmart" xr:uid="{F0971F37-D656-9649-A917-8134F5023DEB}"/>
    <hyperlink ref="B353" r:id="rId236" display="Walmart" xr:uid="{AF994CD6-16AE-194D-8944-191B98DBD485}"/>
    <hyperlink ref="B263" r:id="rId237" display="Walmart" xr:uid="{C0AD9471-C93B-4243-B9CF-FBB0B3F12552}"/>
    <hyperlink ref="B173" r:id="rId238" display="Walmart" xr:uid="{629028C9-8694-C04A-A385-06A80224A120}"/>
    <hyperlink ref="B65" r:id="rId239" xr:uid="{870B718E-B8B1-E246-BE95-3FE1377B1117}"/>
    <hyperlink ref="B102" r:id="rId240" xr:uid="{303C72E6-E529-D749-9071-B428FDCCB251}"/>
    <hyperlink ref="B12" r:id="rId241" xr:uid="{D6ECBE3A-4A9E-2147-B64A-5A5A0D449BD2}"/>
    <hyperlink ref="B498" r:id="rId242" display="Walmart" xr:uid="{5E6EB899-95E8-A147-A081-B65EADA7670D}"/>
    <hyperlink ref="B408" r:id="rId243" xr:uid="{F31ABBCE-1D51-EF4E-B5B8-515C46E752BF}"/>
    <hyperlink ref="B318" r:id="rId244" xr:uid="{B4A0725C-2105-B24D-9417-01E3324D9413}"/>
    <hyperlink ref="B228" r:id="rId245" xr:uid="{EFD42C44-761E-D842-BBCD-A29DC4AD8850}"/>
    <hyperlink ref="B138" r:id="rId246" xr:uid="{2913DD26-E5EE-2347-B0C9-AC1E663AC8B7}"/>
    <hyperlink ref="B462" r:id="rId247" display="Walmart" xr:uid="{E14BA892-0EA0-2E4C-ACCA-23E446C31985}"/>
    <hyperlink ref="B372" r:id="rId248" display="Walmart" xr:uid="{778D7B0D-1C31-144C-B987-3B3DDF4227A1}"/>
    <hyperlink ref="B282" r:id="rId249" display="Walmart" xr:uid="{CE847F10-EC0F-2E4A-8F84-9983B09AA367}"/>
    <hyperlink ref="B192" r:id="rId250" xr:uid="{61A5063F-2312-3340-8B77-78EDBC9A5202}"/>
    <hyperlink ref="B30" r:id="rId251" xr:uid="{5E3E3A04-D9FA-DD4E-B71F-26B63F59353F}"/>
    <hyperlink ref="B479" r:id="rId252" display="Walmart" xr:uid="{4BF598FC-E01E-1E48-8F4B-BD6D97D86DC3}"/>
    <hyperlink ref="B390" r:id="rId253" display="Walmart" xr:uid="{04BAFB4C-7E2D-EB46-8103-7A9E53F5BBB3}"/>
    <hyperlink ref="B300" r:id="rId254" xr:uid="{E5B75C78-FAB6-F74F-8513-B97BD8FB048D}"/>
    <hyperlink ref="B210" r:id="rId255" xr:uid="{3B7480D1-7B71-764A-984E-194880A6227E}"/>
    <hyperlink ref="B120" r:id="rId256" xr:uid="{58412511-7E77-A144-A93A-29EDDFCF60F1}"/>
    <hyperlink ref="B84" r:id="rId257" xr:uid="{31BF94F1-6C8A-A348-8077-9012D5DBC844}"/>
    <hyperlink ref="B248:B253" r:id="rId258" display="Walmart" xr:uid="{3551077E-84E3-814B-9978-95F487EDCEB4}"/>
    <hyperlink ref="B227:B247" r:id="rId259" display="Walmart" xr:uid="{D62A9C4B-85D4-D54C-84C5-16C2B2F37410}"/>
    <hyperlink ref="B354" r:id="rId260" xr:uid="{829A8A78-B296-4945-994C-F1EBE8A2418C}"/>
    <hyperlink ref="B264" r:id="rId261" xr:uid="{33EB3792-6C1D-C549-8A7B-1BE5F3762201}"/>
    <hyperlink ref="B249:B253" r:id="rId262" display="Walmart" xr:uid="{8EF5AB4E-679C-B34D-91A6-685418481F03}"/>
    <hyperlink ref="B227:B248" r:id="rId263" display="Walmart" xr:uid="{299751D1-F2DE-7546-927C-BEEEC33615EF}"/>
    <hyperlink ref="B444" r:id="rId264" xr:uid="{4B880235-87F5-2C4B-978A-94AC2369BF5B}"/>
    <hyperlink ref="B174" r:id="rId265" xr:uid="{2C6D019B-4AC0-4B47-BA1E-409B151C59A0}"/>
    <hyperlink ref="B66" r:id="rId266" xr:uid="{D95E6FC4-8A1F-484C-870E-8453121BC01F}"/>
    <hyperlink ref="B426" r:id="rId267" xr:uid="{B5C50B44-613A-0E49-BC4D-11EB05132957}"/>
    <hyperlink ref="B336" r:id="rId268" xr:uid="{83AB1D2E-A7DD-1840-86D3-A58F1CFF1BF2}"/>
    <hyperlink ref="B246" r:id="rId269" xr:uid="{80919F29-C35B-9D42-B7BD-261283CD963A}"/>
    <hyperlink ref="B156" r:id="rId270" xr:uid="{C6FCDF6E-DF61-5046-BDA7-32D7F715C559}"/>
    <hyperlink ref="B48" r:id="rId271" display="Walmart" xr:uid="{2E28A62A-C7ED-314C-A6F6-07DDB1D3D9F7}"/>
    <hyperlink ref="B499" r:id="rId272" display="Walmart" xr:uid="{BBCF33DC-744C-A149-A609-E923F030079B}"/>
    <hyperlink ref="B31" r:id="rId273" xr:uid="{67250C57-F5FC-7A44-9DB8-6730E6EF5AE4}"/>
    <hyperlink ref="B103" r:id="rId274" xr:uid="{224D7B68-6728-384F-9DD6-7BF50618235F}"/>
    <hyperlink ref="B13" r:id="rId275" xr:uid="{D6A073C3-20A5-9B43-8B57-814AAAB0D9F7}"/>
    <hyperlink ref="B463" r:id="rId276" display="Walmart" xr:uid="{5E0B62AC-B403-7F47-BE68-3835C22AD94E}"/>
    <hyperlink ref="B373" r:id="rId277" display="Walmart" xr:uid="{92AC9B9F-CC93-EC45-B9A4-3B18AF98643D}"/>
    <hyperlink ref="B283" r:id="rId278" xr:uid="{E643B587-419D-4E42-B079-C8CD87250827}"/>
    <hyperlink ref="B193" r:id="rId279" xr:uid="{479F7622-ADAE-AF40-9210-EE1ED2E7B1BD}"/>
    <hyperlink ref="B49" r:id="rId280" display="Walmart" xr:uid="{5B89CE40-035D-9645-8521-6F94EC83506C}"/>
    <hyperlink ref="B481" r:id="rId281" display="Walmart" xr:uid="{5EA4A948-9A99-3F48-ACBC-E44437025048}"/>
    <hyperlink ref="B391" r:id="rId282" xr:uid="{2F0BA3D6-BE41-754B-BE79-274667F154F7}"/>
    <hyperlink ref="B301" r:id="rId283" xr:uid="{9EA3D152-3E7E-C646-8DE5-999E75FBCCE7}"/>
    <hyperlink ref="B211" r:id="rId284" xr:uid="{279B81AC-B99E-1F49-ABAE-21119EB5FAB4}"/>
    <hyperlink ref="B121" r:id="rId285" xr:uid="{32987107-E1F0-A747-8C87-0A5A26524C30}"/>
    <hyperlink ref="B270:B281" r:id="rId286" display="Walmart" xr:uid="{2664A3AF-C330-AA47-8407-ED8BC8FBD863}"/>
    <hyperlink ref="B263:B269" r:id="rId287" display="Walmart" xr:uid="{9A78E69E-FAC6-C442-95DD-460930200107}"/>
    <hyperlink ref="B85" r:id="rId288" xr:uid="{198F275C-B850-DA48-BFA3-10344C86E218}"/>
    <hyperlink ref="B445" r:id="rId289" display="Walmart" xr:uid="{BB0F0199-4E4E-F940-9D8E-C8C4005BFF83}"/>
    <hyperlink ref="B355" r:id="rId290" display="Walmart" xr:uid="{A86DBC02-C1B5-A24E-9F07-D96F499242AC}"/>
    <hyperlink ref="B265" r:id="rId291" display="Walmart" xr:uid="{6BCD46A1-057E-D041-900E-A03C7E0C4692}"/>
    <hyperlink ref="B175" r:id="rId292" xr:uid="{DD836B57-9A8F-294F-94FB-AF6DB4DC55C5}"/>
    <hyperlink ref="B255:B269" r:id="rId293" display="Walmart" xr:uid="{C8C9538F-6F55-C648-94B8-C27BE2E7E485}"/>
    <hyperlink ref="B67" r:id="rId294" xr:uid="{DE0216B3-4124-5648-B98C-CCC48D01B52C}"/>
    <hyperlink ref="B427" r:id="rId295" display="Walmart" xr:uid="{3BA74377-C032-AE47-AD34-392B215AD8B6}"/>
    <hyperlink ref="B337" r:id="rId296" display="Walmart" xr:uid="{7BB56455-89B0-F641-91AC-B6DF3E8DD600}"/>
    <hyperlink ref="B247" r:id="rId297" display="Walmart" xr:uid="{29EB4316-CB1D-C24E-9F07-1623BDFBEBE2}"/>
    <hyperlink ref="B157" r:id="rId298" display="Walmart" xr:uid="{3034E619-1435-3B4A-9BAD-6082D54FB7AC}"/>
    <hyperlink ref="B229" r:id="rId299" display="Walmart" xr:uid="{7F55C2DB-8B27-C549-85F6-4F6D428335FE}"/>
    <hyperlink ref="B409" r:id="rId300" display="Walmart" xr:uid="{15F130D1-D742-1E4A-8D41-6FA4F63AB587}"/>
    <hyperlink ref="B319" r:id="rId301" display="Walmart" xr:uid="{FE50CDC9-5781-F346-BCB2-1176E3CED5E9}"/>
    <hyperlink ref="B139" r:id="rId302" display="Walmart" xr:uid="{A3CAFC14-929B-4A4B-B9B6-4845D68B3D22}"/>
    <hyperlink ref="B500" r:id="rId303" display="Walmart" xr:uid="{74FD8808-E0BA-6B48-BE43-8C1C2520D17F}"/>
    <hyperlink ref="B482" r:id="rId304" xr:uid="{A28D788E-956E-0249-AD61-DDD8EBD47E16}"/>
    <hyperlink ref="B392" r:id="rId305" xr:uid="{039B2DB3-0519-ED49-84A6-C4DD53D1A2D8}"/>
    <hyperlink ref="B302" r:id="rId306" xr:uid="{7B95C289-166D-CB48-98D3-651F6B4EAF9B}"/>
    <hyperlink ref="B212" r:id="rId307" xr:uid="{6CB85873-9BAC-304D-A8B7-C746FE631625}"/>
    <hyperlink ref="B122" r:id="rId308" xr:uid="{4AB81380-4CC0-9149-9272-A5F9668EC34F}"/>
    <hyperlink ref="B464" r:id="rId309" display="Walmart" xr:uid="{4F4DF2C5-20D3-794A-AEE2-90AFDBAC74BF}"/>
    <hyperlink ref="B374" r:id="rId310" display="Walmart" xr:uid="{C3A597C7-7E76-D04F-8552-BE0EE1DC4D0A}"/>
    <hyperlink ref="B284" r:id="rId311" xr:uid="{01FAFF0A-C041-9840-8C76-6EC62DBA2AF9}"/>
    <hyperlink ref="B194" r:id="rId312" xr:uid="{029C255F-69EA-5C49-9CC6-FAE3FD16976A}"/>
    <hyperlink ref="B410" r:id="rId313" display="Walmart" xr:uid="{0CB0E903-88EB-AE4C-BDD5-1454FBDEFB68}"/>
    <hyperlink ref="B320" r:id="rId314" display="Walmart" xr:uid="{089DB9E5-2918-E145-A464-A78D4B4B5999}"/>
    <hyperlink ref="B230" r:id="rId315" display="Walmart" xr:uid="{C4E85DCB-7476-2B45-ADDE-91A6CDCC7391}"/>
    <hyperlink ref="B140" r:id="rId316" display="Walmart" xr:uid="{27A87339-8F72-C64B-BFD0-C9F91940DFC6}"/>
    <hyperlink ref="B32" r:id="rId317" xr:uid="{4C251CDE-B812-4C4F-A337-98E2A9F785E2}"/>
    <hyperlink ref="B86" r:id="rId318" xr:uid="{6C011CDF-4884-674B-A810-C611E795481F}"/>
    <hyperlink ref="B297:B309" r:id="rId319" display="Walmart" xr:uid="{26A078C9-8BD6-9C41-9D78-ABBFC354E3A0}"/>
    <hyperlink ref="B283:B296" r:id="rId320" display="Walmart" xr:uid="{E3462391-9C37-E44B-950F-2C62B2F17EE6}"/>
    <hyperlink ref="B104" r:id="rId321" xr:uid="{D91BD52D-FF87-F447-9814-37A10938B086}"/>
    <hyperlink ref="B14" r:id="rId322" display="Walmart" xr:uid="{CB385FCA-5292-0A41-A122-FE5A90100CEF}"/>
    <hyperlink ref="B446" r:id="rId323" display="Walmart" xr:uid="{46183DAD-C8AA-3047-9D0D-F66AAD923D84}"/>
    <hyperlink ref="B356" r:id="rId324" display="Walmart" xr:uid="{D9E1E58F-06A5-5048-96E3-B8FD6043C3B9}"/>
    <hyperlink ref="B266" r:id="rId325" display="Walmart" xr:uid="{A2CB4694-87C9-7B42-987B-6EDB90EDF731}"/>
    <hyperlink ref="B176" r:id="rId326" xr:uid="{CF696D8E-4D8F-344E-A479-88606E3AD975}"/>
    <hyperlink ref="B283:B309" r:id="rId327" display="Walmart" xr:uid="{398F4639-7C6F-C64E-96E7-43B42651E066}"/>
    <hyperlink ref="B68" r:id="rId328" xr:uid="{C9DB1FA1-D499-4C44-A935-6B982CE3CD88}"/>
    <hyperlink ref="B428" r:id="rId329" display="Walmart" xr:uid="{5D6CE790-27A4-654F-B9CF-9EB206D974EF}"/>
    <hyperlink ref="B338" r:id="rId330" display="Walmart" xr:uid="{20CF7F94-AE18-3C4C-8596-0DE6535ADA8E}"/>
    <hyperlink ref="B248" r:id="rId331" display="Walmart" xr:uid="{9A0D0047-A849-2C4F-8E2E-8F804858D57B}"/>
    <hyperlink ref="B158" r:id="rId332" display="Walmart" xr:uid="{DBA76E7F-269F-2043-B8C3-34F588C9D32E}"/>
    <hyperlink ref="B50" r:id="rId333" xr:uid="{24AA04E3-DE1B-E049-AA6D-DF0EF1962066}"/>
    <hyperlink ref="B311:B317" r:id="rId334" display="Walmart" xr:uid="{B10ECAE2-2817-D644-8217-0EF70EA81A9D}"/>
    <hyperlink ref="B318:B338" r:id="rId335" display="Walmart" xr:uid="{EC0BC4CA-9BD3-1C43-B4B6-2A9C386A9C85}"/>
    <hyperlink ref="B501" r:id="rId336" xr:uid="{23C18FFE-268E-9D42-B4AC-1AF08DE90C54}"/>
    <hyperlink ref="B87" r:id="rId337" xr:uid="{1DFA5ED7-021B-784B-9DAC-73457DFE89F5}"/>
    <hyperlink ref="B483" r:id="rId338" display="Walmart" xr:uid="{B96AAB5F-45F2-A64C-80D6-AEE42FC3460C}"/>
    <hyperlink ref="B393" r:id="rId339" xr:uid="{5E307C8F-332B-4D44-AB2B-DD22A07253E1}"/>
    <hyperlink ref="B303" r:id="rId340" xr:uid="{8A33686D-1CFC-5E42-8C99-1C20C2C7F9A5}"/>
    <hyperlink ref="B213" r:id="rId341" xr:uid="{9DAE4CB1-AD33-C241-93D5-16470603BB8E}"/>
    <hyperlink ref="B123" r:id="rId342" xr:uid="{53FF50A6-74F1-5A44-82B0-B3F34EF0CD4B}"/>
    <hyperlink ref="B447" r:id="rId343" display="Walmart" xr:uid="{EA8DB443-DED7-D540-977F-41079F0A8A54}"/>
    <hyperlink ref="B357" r:id="rId344" display="Walmart" xr:uid="{6E47A045-156C-4B45-8B3F-FD0752679EB4}"/>
    <hyperlink ref="B267" r:id="rId345" xr:uid="{6AEBE434-17E2-B84B-A5F0-F291BB997202}"/>
    <hyperlink ref="B177" r:id="rId346" xr:uid="{2969804C-A114-0D49-95EE-5C1762B6FAC8}"/>
    <hyperlink ref="B105" r:id="rId347" xr:uid="{314CFD3D-8847-8349-B14A-20E1B6F355BA}"/>
    <hyperlink ref="B15" r:id="rId348" xr:uid="{8AB1CCDD-20FB-244F-973E-B13ED594562A}"/>
    <hyperlink ref="B465" r:id="rId349" display="Walmart" xr:uid="{1056831F-650E-3D4E-9EBD-39620891D399}"/>
    <hyperlink ref="B375" r:id="rId350" display="Walmart" xr:uid="{C70D8C11-4464-DA40-98B9-1FDCB0DA5B20}"/>
    <hyperlink ref="B285" r:id="rId351" xr:uid="{2DB35346-F11D-7D4D-9C80-9FD8A6D82A9D}"/>
    <hyperlink ref="B195" r:id="rId352" xr:uid="{6A60CBF3-7B4F-B945-8984-BB0F6670DF65}"/>
    <hyperlink ref="B69" r:id="rId353" xr:uid="{2E285732-F581-F444-AE6B-A26F590C6578}"/>
    <hyperlink ref="B339" r:id="rId354" xr:uid="{B8DEB86D-E553-6A44-9A69-8909E928DE42}"/>
    <hyperlink ref="B249" r:id="rId355" xr:uid="{C20A26E7-B0B8-1644-A99A-48476B8834A8}"/>
    <hyperlink ref="B429" r:id="rId356" xr:uid="{3A1CC6B4-E7D3-4948-9887-626B40E7A058}"/>
    <hyperlink ref="B159" r:id="rId357" xr:uid="{C9EE2805-75FD-F24C-BA1F-B34E80B3A4F6}"/>
    <hyperlink ref="B51" r:id="rId358" xr:uid="{F5BFBFC3-9D2A-7844-86E6-042928D8BEBD}"/>
    <hyperlink ref="B411" r:id="rId359" xr:uid="{EDAA2D7E-699F-324C-96FA-5D7A0BFEEFF2}"/>
    <hyperlink ref="B321" r:id="rId360" xr:uid="{5AF43A36-534F-874B-8912-9DC691F4CDBC}"/>
    <hyperlink ref="B231" r:id="rId361" xr:uid="{3986CE0E-9BBE-9B44-9A95-E26B27E919ED}"/>
    <hyperlink ref="B141" r:id="rId362" xr:uid="{B1A96F72-4064-7A4D-89B0-338C59C2A4C6}"/>
    <hyperlink ref="B33" r:id="rId363" display="Walmart" xr:uid="{71DD07E4-800C-F445-961B-F8C88B77B22A}"/>
    <hyperlink ref="B467" r:id="rId364" xr:uid="{BA573AB6-64CA-8A44-85AA-0AFC686F438B}"/>
    <hyperlink ref="B377" r:id="rId365" xr:uid="{6A22F505-96EA-074D-A771-885751DA05C7}"/>
    <hyperlink ref="B287" r:id="rId366" xr:uid="{9E791A90-B82A-1B4C-923C-7B4F2A43C011}"/>
    <hyperlink ref="B197" r:id="rId367" xr:uid="{ACB8F5C3-57CF-894A-8420-0F734DA6249C}"/>
    <hyperlink ref="B449" r:id="rId368" display="Walmart" xr:uid="{2C5F2D01-6814-2F40-9FA5-90DFA2DF1E31}"/>
    <hyperlink ref="B359" r:id="rId369" display="Walmart" xr:uid="{1C42763E-03F7-954C-A289-3C10DA5DF771}"/>
    <hyperlink ref="B269" r:id="rId370" xr:uid="{886E352C-F864-D54C-932D-0702C74A6E0E}"/>
    <hyperlink ref="B179" r:id="rId371" xr:uid="{102C128D-5AFD-EE48-82C2-6234CE6D7C20}"/>
    <hyperlink ref="B485" r:id="rId372" display="Walmart" xr:uid="{38737F86-2320-7E41-9AE8-503D3D6A110E}"/>
    <hyperlink ref="B395" r:id="rId373" display="Walmart" xr:uid="{CF1290D3-2A85-AE46-8891-D9D4D94811B8}"/>
    <hyperlink ref="B305" r:id="rId374" display="Walmart" xr:uid="{1D94C2C1-5F98-DB40-8035-8B17B4D38F91}"/>
    <hyperlink ref="B215" r:id="rId375" display="Walmart" xr:uid="{6E731708-6A73-5447-8CC5-9C77E9FAB36C}"/>
    <hyperlink ref="B125" r:id="rId376" display="Walmart" xr:uid="{52C7C289-DD6A-FA42-9E33-96157EC4E172}"/>
    <hyperlink ref="B107" r:id="rId377" xr:uid="{EBADE814-92FF-9142-A265-1D81BF5D59AB}"/>
    <hyperlink ref="B17" r:id="rId378" xr:uid="{8D0CBB35-7987-5748-A5A0-B9D89912A581}"/>
    <hyperlink ref="B71" r:id="rId379" xr:uid="{67704947-AB09-9549-B254-9110512C0FCF}"/>
    <hyperlink ref="B89" r:id="rId380" xr:uid="{27B96861-BDA0-3E41-80F5-67561C6BD7C9}"/>
    <hyperlink ref="B431" r:id="rId381" display="Walmart" xr:uid="{216E0EF5-FC90-8345-BEFA-C2C594EC0DBC}"/>
    <hyperlink ref="B341" r:id="rId382" display="Walmart" xr:uid="{C049BDFF-F82F-C84C-AA27-049720A6F209}"/>
    <hyperlink ref="B251" r:id="rId383" display="Walmart" xr:uid="{3A7C2F4F-6D17-C642-B978-9BA94336B0AF}"/>
    <hyperlink ref="B161" r:id="rId384" xr:uid="{286DF0F4-319A-644A-8EF1-C0150BD933E9}"/>
    <hyperlink ref="B53" r:id="rId385" xr:uid="{2EF520D7-6E7F-C74C-8A51-91142949E9A8}"/>
    <hyperlink ref="B413" r:id="rId386" display="Walmart" xr:uid="{94F037A0-E877-FD4E-A27A-7147D8105B46}"/>
    <hyperlink ref="B323" r:id="rId387" display="Walmart" xr:uid="{6A179FD6-76BE-CE40-ACAB-5F528E0D7C7A}"/>
    <hyperlink ref="B233" r:id="rId388" display="Walmart" xr:uid="{3B3F9DDC-9E9B-1C43-8DB7-48AFACD6598A}"/>
    <hyperlink ref="B143" r:id="rId389" display="Walmart" xr:uid="{E515C71F-859F-984B-B687-AFB1BD64821F}"/>
    <hyperlink ref="B35" r:id="rId390" xr:uid="{F4B5E7A6-36B0-6040-8AE1-1177578A957E}"/>
    <hyperlink ref="B72" r:id="rId391" xr:uid="{6599A813-1FB0-5944-A449-F029169C263E}"/>
    <hyperlink ref="B468" r:id="rId392" xr:uid="{FD7EB710-FF1A-C44D-9D93-28281DA2C9D9}"/>
    <hyperlink ref="B378" r:id="rId393" xr:uid="{52FCC0AC-6874-E54C-BB9B-41D8D89C9EE6}"/>
    <hyperlink ref="B288" r:id="rId394" xr:uid="{D21AA4A5-81F3-C142-9574-90EE5E5B8A5A}"/>
    <hyperlink ref="B198" r:id="rId395" xr:uid="{DCA16CF6-0E54-5741-94E0-B7A331C83A87}"/>
    <hyperlink ref="B432" r:id="rId396" display="Walmart" xr:uid="{4F96EF3F-36D7-4A49-9AB1-89F01CCD788D}"/>
    <hyperlink ref="B342" r:id="rId397" display="Walmart" xr:uid="{C695F22F-695D-A840-A2E2-EDEE40512C4D}"/>
    <hyperlink ref="B252" r:id="rId398" xr:uid="{69CC5F56-EE06-8044-A69E-5102FD70DF1F}"/>
    <hyperlink ref="B162" r:id="rId399" xr:uid="{5A5C030F-C9F7-4446-B74F-83930D9433DA}"/>
    <hyperlink ref="B90" r:id="rId400" xr:uid="{1F015E80-CEEA-864B-8656-2890BE26A96D}"/>
    <hyperlink ref="B450" r:id="rId401" display="Walmart" xr:uid="{09D03058-92C5-DD4C-BECC-046608D216BE}"/>
    <hyperlink ref="B360" r:id="rId402" xr:uid="{8FD3894A-4F7A-A246-B5FF-1FCC3E1161A9}"/>
    <hyperlink ref="B270" r:id="rId403" xr:uid="{3C62086F-6AA4-9746-9C0A-DFAFCFE002ED}"/>
    <hyperlink ref="B180" r:id="rId404" xr:uid="{D8E9B878-F89E-654E-8DC8-9C590E1ED07B}"/>
    <hyperlink ref="B54" r:id="rId405" xr:uid="{E4B310C8-9234-AF49-8FBB-FCE36C686696}"/>
    <hyperlink ref="B144" r:id="rId406" xr:uid="{04F79024-E8FD-5041-A15F-E8AD924675B7}"/>
    <hyperlink ref="B324" r:id="rId407" xr:uid="{32CC1C0C-92EF-1E46-848E-F37B4254F90F}"/>
    <hyperlink ref="B234" r:id="rId408" xr:uid="{8B5762CD-5266-7149-97B1-08D59E1E5A4E}"/>
    <hyperlink ref="B414" r:id="rId409" xr:uid="{6EC0A9D3-728A-174E-B776-D6BF17283ABE}"/>
    <hyperlink ref="B36" r:id="rId410" xr:uid="{027415EF-B14F-DA41-ADB9-FE12CBE48109}"/>
    <hyperlink ref="B486" r:id="rId411" xr:uid="{595989E5-4350-1845-A2C3-C8C199C6D4FE}"/>
    <hyperlink ref="B396" r:id="rId412" xr:uid="{E1C1E5E3-7832-6F43-A0FC-8878B5492275}"/>
    <hyperlink ref="B306" r:id="rId413" xr:uid="{DB937B87-AF80-6149-9C3A-CB1ED3FDA92D}"/>
    <hyperlink ref="B216" r:id="rId414" xr:uid="{093EE017-6DDA-3F4D-8D37-4E72FD19BC55}"/>
    <hyperlink ref="B126" r:id="rId415" xr:uid="{5A6EFD5C-5D4A-8146-A7D5-5FAA6D5A9966}"/>
    <hyperlink ref="B108" r:id="rId416" display="Walmart" xr:uid="{C9BBD14B-007C-674F-99EF-70F24A3A9E8B}"/>
    <hyperlink ref="B18" r:id="rId417" display="Walmart" xr:uid="{9D022612-AE6E-6D49-BFC6-261026F206F5}"/>
    <hyperlink ref="B91" r:id="rId418" xr:uid="{EFACBDC3-F65F-6245-B745-84CE6D687261}"/>
    <hyperlink ref="B73" r:id="rId419" xr:uid="{2136FF1C-880E-FF4E-84A0-D14B0ACC010C}"/>
    <hyperlink ref="B433" r:id="rId420" display="Walmart" xr:uid="{892BF75C-A764-7D48-91E9-6B28E7582655}"/>
    <hyperlink ref="B343" r:id="rId421" display="Walmart" xr:uid="{9FAD491A-FECA-3F4B-9293-FF0D35F292B6}"/>
    <hyperlink ref="B253" r:id="rId422" xr:uid="{1D8C7ACD-BD1A-3B40-88A1-BDBFB1E7F5B3}"/>
    <hyperlink ref="B163" r:id="rId423" xr:uid="{F94D65B1-0FEA-8746-AC84-A25BDA8AD49C}"/>
    <hyperlink ref="B109" r:id="rId424" display="Walmart" xr:uid="{E8A1BB13-09DB-FA4E-A190-19D662F5A2F7}"/>
    <hyperlink ref="B19" r:id="rId425" display="Walmart" xr:uid="{4EF33ED7-77B5-5F4C-A463-659500FC95C4}"/>
    <hyperlink ref="B451" r:id="rId426" display="Walmart" xr:uid="{D3B65FBD-5B09-0B46-9625-519BD9C2C5C6}"/>
    <hyperlink ref="B361" r:id="rId427" xr:uid="{6DE84ED0-11A4-9F48-9479-75908708A351}"/>
    <hyperlink ref="B271" r:id="rId428" xr:uid="{A9D1B640-2F0D-A34B-880C-01B14D565BA3}"/>
    <hyperlink ref="B181" r:id="rId429" xr:uid="{D6B6BD4F-D3C0-3547-922A-222E7314A482}"/>
    <hyperlink ref="B55" r:id="rId430" xr:uid="{C6A90D24-D573-0A47-B376-2AE871263163}"/>
    <hyperlink ref="B415" r:id="rId431" display="Walmart" xr:uid="{A60D68C9-E9E1-3340-928B-2F2F3C6A7C5A}"/>
    <hyperlink ref="B325" r:id="rId432" display="Walmart" xr:uid="{B1D76D6B-E556-A645-987D-DBF6C7CBB85D}"/>
    <hyperlink ref="B235" r:id="rId433" display="Walmart" xr:uid="{C4BE7E8C-7660-EE4B-828D-145950A0DB4B}"/>
    <hyperlink ref="B145" r:id="rId434" xr:uid="{1214236D-049F-664A-90F4-B3139B5B9C3E}"/>
    <hyperlink ref="B37" r:id="rId435" xr:uid="{D2C14945-3782-A447-9C24-C6606879916A}"/>
    <hyperlink ref="B487" r:id="rId436" display="Walmart" xr:uid="{D707C4DE-E830-7E40-8B24-80FCBEDFDFC1}"/>
    <hyperlink ref="B397" r:id="rId437" display="Walmart" xr:uid="{51E586CF-6368-2A4E-97C8-6A0480134C46}"/>
    <hyperlink ref="B307" r:id="rId438" display="Walmart" xr:uid="{B033D006-41EB-4646-9962-78D4D902D9A3}"/>
    <hyperlink ref="B217" r:id="rId439" display="Walmart" xr:uid="{1E608342-B009-5846-96E4-3D5019D6FAA3}"/>
    <hyperlink ref="B127" r:id="rId440" display="Walmart" xr:uid="{27A4E55F-B8A4-AF47-8225-DFE78B9677BD}"/>
    <hyperlink ref="B199" r:id="rId441" display="Walmart" xr:uid="{E822C0C9-BCC3-0845-9BA4-BB13E2F06999}"/>
    <hyperlink ref="B289" r:id="rId442" display="Walmart" xr:uid="{FBDA13DC-D950-814B-A076-C2E64CA7DDAB}"/>
    <hyperlink ref="B469" r:id="rId443" display="Walmart" xr:uid="{3E84B740-E432-514B-BDEB-FDAE6DA08BF0}"/>
    <hyperlink ref="B379" r:id="rId444" display="Walmart" xr:uid="{65A444C8-9C73-9841-8156-6FAC8D8127E4}"/>
    <hyperlink ref="B426:B431" r:id="rId445" display="Walmart" xr:uid="{33333F00-C569-8045-ADA4-4A81606617F9}"/>
    <hyperlink ref="B57" r:id="rId446" xr:uid="{DC629242-B40E-384E-82EF-333621740BEC}"/>
    <hyperlink ref="B453" r:id="rId447" xr:uid="{7DC4BE4F-C8D0-C149-ABEF-6A89D068651B}"/>
    <hyperlink ref="B363" r:id="rId448" xr:uid="{56ABC41C-9B98-064F-AB8B-259A28E63F4C}"/>
    <hyperlink ref="B273" r:id="rId449" xr:uid="{D86E79B2-39CA-EC4D-9520-FA2457F6E488}"/>
    <hyperlink ref="B183" r:id="rId450" xr:uid="{3ACF2DD6-01F7-1E40-81D8-EED05FDE5A49}"/>
    <hyperlink ref="B417" r:id="rId451" display="Walmart" xr:uid="{3DA39E9B-5118-0D43-B8FF-DD44008CCD31}"/>
    <hyperlink ref="B327" r:id="rId452" display="Walmart" xr:uid="{A64270ED-901F-E04C-BC5B-A87535CD1827}"/>
    <hyperlink ref="B237" r:id="rId453" xr:uid="{47494A06-0D78-124D-BF5C-09729B95E3C5}"/>
    <hyperlink ref="B147" r:id="rId454" xr:uid="{1A33FC23-F73A-F143-971C-1AC12257DA60}"/>
    <hyperlink ref="B75" r:id="rId455" xr:uid="{03074F9C-FAE7-8841-AA8E-F87E2F3FEE9C}"/>
    <hyperlink ref="B435" r:id="rId456" display="Walmart" xr:uid="{9BA6D869-E476-A340-8232-9FFD9D11D034}"/>
    <hyperlink ref="B345" r:id="rId457" xr:uid="{FA7A2284-18C5-7E45-9D42-AD45AAC4FE71}"/>
    <hyperlink ref="B255" r:id="rId458" xr:uid="{30C165A0-2D38-A145-B8AC-CFED32F09412}"/>
    <hyperlink ref="B165" r:id="rId459" xr:uid="{619AA182-C229-5249-A5E4-73FEFC1D140C}"/>
    <hyperlink ref="B39" r:id="rId460" xr:uid="{842DA084-F287-5A48-8B63-EBD07C1C633A}"/>
    <hyperlink ref="B129" r:id="rId461" xr:uid="{A275E5CB-04F5-FB4C-8076-A2DE9AD37583}"/>
    <hyperlink ref="B309" r:id="rId462" xr:uid="{C9E569BA-69F4-A348-8E17-7BC8DBE1BC1B}"/>
    <hyperlink ref="B489" r:id="rId463" xr:uid="{581B08B7-61F1-DB4E-A954-A762D58D04D6}"/>
    <hyperlink ref="B219" r:id="rId464" xr:uid="{70C6E703-663F-9246-8154-2C7FA8C6627B}"/>
    <hyperlink ref="B399" r:id="rId465" xr:uid="{76DBA344-C46A-EC4D-8AA0-2C4236AA4550}"/>
    <hyperlink ref="B111" r:id="rId466" display="Walmart" xr:uid="{94A09248-E0B3-C745-82D0-61ED3016A88A}"/>
    <hyperlink ref="B21" r:id="rId467" xr:uid="{06A31E8E-7A2D-8B46-8A65-6F8023C70FA4}"/>
    <hyperlink ref="B471" r:id="rId468" xr:uid="{41FEB4E4-3B4E-CB48-92BE-2A66CAF615AB}"/>
    <hyperlink ref="B381" r:id="rId469" xr:uid="{38984D03-967B-574F-9831-A89D1964C164}"/>
    <hyperlink ref="B291" r:id="rId470" xr:uid="{F766F114-02CA-9C46-A1D6-9B2040E887F4}"/>
    <hyperlink ref="B201" r:id="rId471" xr:uid="{7CC09563-66E6-C141-A3CE-9F6FECE57966}"/>
    <hyperlink ref="B93" r:id="rId472" display="Walmart" xr:uid="{426A9FE1-CF4E-8548-B594-76870E6498FB}"/>
    <hyperlink ref="B116" r:id="rId473" xr:uid="{DC56CE25-B68C-104F-BDF6-99A293F16D3A}"/>
    <hyperlink ref="B422" r:id="rId474" xr:uid="{C526ABE3-57BA-7B4F-BB5B-2AD5D3DE0BF3}"/>
    <hyperlink ref="B332" r:id="rId475" xr:uid="{A417EA1E-AEA0-6440-B868-FC6D36656583}"/>
    <hyperlink ref="B242" r:id="rId476" xr:uid="{974DDE88-B5C5-6F4F-A2F2-F7F4D3A3932A}"/>
    <hyperlink ref="B152" r:id="rId477" xr:uid="{4F5B6E97-74B5-CD41-9EE9-62F2121A1FD2}"/>
    <hyperlink ref="B494" r:id="rId478" display="Walmart" xr:uid="{4B1D3B2B-2F8A-3640-AE24-DFE31015188E}"/>
    <hyperlink ref="B404" r:id="rId479" display="Walmart" xr:uid="{3E163D66-99CC-5A4E-A0CD-AB6D2905D724}"/>
    <hyperlink ref="B314" r:id="rId480" xr:uid="{8858624F-C37C-774B-94B0-068A90985E73}"/>
    <hyperlink ref="B224" r:id="rId481" xr:uid="{2481AD07-2112-DC49-B9E4-AF4EC9028803}"/>
    <hyperlink ref="B134" r:id="rId482" xr:uid="{610B9CEA-1522-E240-B041-8CC076DE5E28}"/>
    <hyperlink ref="B440" r:id="rId483" display="Walmart" xr:uid="{2FC71E06-36D6-9345-B9A4-10093888AE32}"/>
    <hyperlink ref="B350" r:id="rId484" display="Walmart" xr:uid="{7E129074-089B-6944-AB7F-EB3F69332873}"/>
    <hyperlink ref="B260" r:id="rId485" display="Walmart" xr:uid="{233CDA75-2CEA-A44C-BBBF-6249474ABFF3}"/>
    <hyperlink ref="B170" r:id="rId486" display="Walmart" xr:uid="{9A7E038F-FD74-3E42-854B-3C210A0B6233}"/>
    <hyperlink ref="B62" r:id="rId487" xr:uid="{09FD7A15-52AC-964C-B21A-EE81DF0655BF}"/>
    <hyperlink ref="B26" r:id="rId488" xr:uid="{A52EBE0F-62A4-AD40-97F0-356BA1070E33}"/>
    <hyperlink ref="B44" r:id="rId489" xr:uid="{5A46EBE7-E45B-A446-A8C1-C1E561178BA1}"/>
    <hyperlink ref="B476" r:id="rId490" display="Walmart" xr:uid="{74DBAB0A-595E-8D41-9F26-D6B319CEB052}"/>
    <hyperlink ref="B386" r:id="rId491" display="Walmart" xr:uid="{15197F23-4943-2B40-A4BF-BFC431DC9AA7}"/>
    <hyperlink ref="B296" r:id="rId492" display="Walmart" xr:uid="{30D18CBE-AD27-B147-B246-665549032B8B}"/>
    <hyperlink ref="B206" r:id="rId493" xr:uid="{181B74A6-D088-CE4A-808F-E635B82E1358}"/>
    <hyperlink ref="B470:B473" r:id="rId494" display="Walmart" xr:uid="{5539D8D0-D803-6240-949E-4B1928F1F243}"/>
    <hyperlink ref="B98" r:id="rId495" xr:uid="{FB8E3592-663E-E34A-8871-6103841D26A4}"/>
    <hyperlink ref="B458" r:id="rId496" xr:uid="{0DA64B1C-7A5E-3F4D-8140-790A3525AD66}"/>
    <hyperlink ref="B8" r:id="rId497" xr:uid="{BFFB589A-6239-3F43-A988-C2F354F8FA60}"/>
    <hyperlink ref="B368" r:id="rId498" display="Walmart" xr:uid="{C59E8CEA-2B74-3B4A-807A-401C675B0C56}"/>
    <hyperlink ref="B278" r:id="rId499" display="Walmart" xr:uid="{89B7CF4E-F051-0F4A-8D03-E5E5CBB87658}"/>
    <hyperlink ref="B188" r:id="rId500" display="Walmart" xr:uid="{CFC9AB26-B2FB-3F42-B518-F626E4D23718}"/>
    <hyperlink ref="B80" r:id="rId501" xr:uid="{B4CE4604-6EE8-FB45-AC51-BA9F06174D64}"/>
    <hyperlink ref="B477:B480" r:id="rId502" display="Walmart" xr:uid="{CFFB5219-7F49-5A43-A0FB-955C07DBC29B}"/>
    <hyperlink ref="B481:B501" r:id="rId503" display="Walmart" xr:uid="{CC13B1A2-F851-054F-91CF-468D3CEA3FCA}"/>
    <hyperlink ref="B106" r:id="rId504" xr:uid="{0FFC54C8-0742-EE46-80EE-C0AE293C7D9F}"/>
    <hyperlink ref="B16" r:id="rId505" xr:uid="{04A95F5F-41A0-054F-BA33-7D56FE94A0C2}"/>
    <hyperlink ref="B88" r:id="rId506" xr:uid="{AE6BC3AD-5B0C-F145-B1D3-0DDBEC004BAB}"/>
    <hyperlink ref="B448" r:id="rId507" display="Walmart" xr:uid="{EF9BAE89-E82C-0740-AADD-FB87B6659EAC}"/>
    <hyperlink ref="B358" r:id="rId508" display="Walmart" xr:uid="{72D0D4B1-0AC6-044D-9C36-C62F1B752C90}"/>
    <hyperlink ref="B268" r:id="rId509" xr:uid="{FD41D0AE-BBC8-0D43-9948-BABE662039F5}"/>
    <hyperlink ref="B178" r:id="rId510" xr:uid="{70F2C30B-1A23-BA48-B613-E4AB4CC905A6}"/>
    <hyperlink ref="B34" r:id="rId511" display="Walmart" xr:uid="{D15FCCC8-94BA-D343-8C94-B5120C1D234C}"/>
    <hyperlink ref="B466" r:id="rId512" display="Walmart" xr:uid="{B7DB7E75-8785-6D40-9580-E3A8FF4C01E4}"/>
    <hyperlink ref="B376" r:id="rId513" xr:uid="{738465BF-8B20-C643-999D-73C8968FD753}"/>
    <hyperlink ref="B286" r:id="rId514" xr:uid="{E19080BF-4FA8-744C-8FFA-691BC6FD71DC}"/>
    <hyperlink ref="B196" r:id="rId515" xr:uid="{BB2B32A0-D5BA-6C42-88FB-422D08122AA8}"/>
    <hyperlink ref="B70" r:id="rId516" xr:uid="{575507F5-AFDF-D844-A4D8-D4E60E4F36C7}"/>
    <hyperlink ref="B430" r:id="rId517" display="Walmart" xr:uid="{CF014A98-4517-204A-A30C-0C43267C70B0}"/>
    <hyperlink ref="B340" r:id="rId518" display="Walmart" xr:uid="{8F4ABAAA-9C1E-F44D-9708-41AF562C6725}"/>
    <hyperlink ref="B250" r:id="rId519" display="Walmart" xr:uid="{DCF322F2-35CB-BC41-97AA-EB05459AF290}"/>
    <hyperlink ref="B160" r:id="rId520" xr:uid="{81569BBA-5D5C-454E-8AFF-F0434862ACB0}"/>
    <hyperlink ref="B52" r:id="rId521" xr:uid="{EA02910F-4974-4340-8D3C-10A25E92CD54}"/>
    <hyperlink ref="B412" r:id="rId522" display="Walmart" xr:uid="{C43D3485-4A03-9247-83A0-A9639B4CEF43}"/>
    <hyperlink ref="B322" r:id="rId523" display="Walmart" xr:uid="{03B99A05-0E81-334E-B846-07798754291A}"/>
    <hyperlink ref="B232" r:id="rId524" display="Walmart" xr:uid="{7B09D31C-3EBD-5D4E-A565-38D59E51C479}"/>
    <hyperlink ref="B142" r:id="rId525" display="Walmart" xr:uid="{E38E16AE-D2ED-AA4F-AD3D-2E797B060734}"/>
    <hyperlink ref="B394" r:id="rId526" display="Walmart" xr:uid="{E000BA4C-B37E-2A4B-8573-2DD18EDB5F3C}"/>
    <hyperlink ref="B304" r:id="rId527" display="Walmart" xr:uid="{581D805E-8B2C-5C48-BB7D-FA27E8982557}"/>
    <hyperlink ref="B484" r:id="rId528" display="Walmart" xr:uid="{F27509AD-A33A-B340-BCB2-1E071BE9DB46}"/>
    <hyperlink ref="B214" r:id="rId529" display="Walmart" xr:uid="{F8676806-E7AE-EA47-8F0F-668AD6F8A7F8}"/>
    <hyperlink ref="B124" r:id="rId530" display="Walmart" xr:uid="{2E0D156F-5B64-9641-8102-7C9DE31F58AD}"/>
  </hyperlinks>
  <pageMargins left="0.7" right="0.7" top="0.75" bottom="0.75" header="0.3" footer="0.3"/>
  <pageSetup orientation="portrait" horizontalDpi="4294967292" verticalDpi="4294967292" r:id="rId531"/>
  <legacyDrawing r:id="rId5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C6355-ADC2-4B57-9B98-7B936A253B38}">
  <dimension ref="A1:AQ501"/>
  <sheetViews>
    <sheetView workbookViewId="0">
      <selection activeCell="C2" sqref="C2"/>
    </sheetView>
  </sheetViews>
  <sheetFormatPr defaultColWidth="21" defaultRowHeight="15.5" x14ac:dyDescent="0.35"/>
  <cols>
    <col min="1" max="1" width="5.5" style="11" customWidth="1"/>
    <col min="2" max="2" width="32" style="11" customWidth="1"/>
    <col min="3" max="4" width="15.83203125" style="11" customWidth="1"/>
    <col min="5" max="5" width="15.6640625" style="11" bestFit="1" customWidth="1"/>
    <col min="6" max="6" width="13.1640625" style="11" bestFit="1" customWidth="1"/>
    <col min="7" max="8" width="15.83203125" style="13" customWidth="1"/>
    <col min="9" max="9" width="15.6640625" style="14" customWidth="1"/>
    <col min="10" max="10" width="15.6640625" style="15" customWidth="1"/>
    <col min="11" max="11" width="15.6640625" style="34" customWidth="1"/>
    <col min="12" max="15" width="15.6640625" style="15" customWidth="1"/>
    <col min="16" max="16" width="15.6640625" style="19" customWidth="1"/>
    <col min="17" max="17" width="15.6640625" style="17" customWidth="1"/>
    <col min="18" max="18" width="15.6640625" style="26" customWidth="1"/>
    <col min="19" max="19" width="15.6640625" style="13" customWidth="1"/>
    <col min="20" max="23" width="15.83203125" style="17" customWidth="1"/>
    <col min="24" max="26" width="15.6640625" style="16" customWidth="1"/>
    <col min="27" max="28" width="15.6640625" style="17" customWidth="1"/>
    <col min="29" max="29" width="15.6640625" style="39" customWidth="1"/>
    <col min="30" max="32" width="15.6640625" style="19" customWidth="1"/>
    <col min="33" max="34" width="15.6640625" style="17" customWidth="1"/>
    <col min="35" max="36" width="15.6640625" style="19" customWidth="1"/>
    <col min="37" max="37" width="15.6640625" style="18" customWidth="1"/>
    <col min="38" max="39" width="15.6640625" style="19" customWidth="1"/>
    <col min="40" max="40" width="15.6640625" style="22" customWidth="1"/>
    <col min="41" max="41" width="15.6640625" style="19" customWidth="1"/>
    <col min="42" max="42" width="21" style="37"/>
    <col min="43" max="16384" width="21" style="1"/>
  </cols>
  <sheetData>
    <row r="1" spans="1:42" s="9" customFormat="1" ht="50.25" customHeight="1" x14ac:dyDescent="0.35">
      <c r="A1" s="2" t="s">
        <v>91</v>
      </c>
      <c r="B1" s="2" t="s">
        <v>63</v>
      </c>
      <c r="C1" s="2" t="s">
        <v>95</v>
      </c>
      <c r="D1" s="2" t="s">
        <v>94</v>
      </c>
      <c r="E1" s="2" t="s">
        <v>64</v>
      </c>
      <c r="F1" s="2" t="s">
        <v>65</v>
      </c>
      <c r="G1" s="3" t="s">
        <v>92</v>
      </c>
      <c r="H1" s="4" t="s">
        <v>93</v>
      </c>
      <c r="I1" s="5" t="s">
        <v>96</v>
      </c>
      <c r="J1" s="6" t="s">
        <v>113</v>
      </c>
      <c r="K1" s="33" t="s">
        <v>120</v>
      </c>
      <c r="L1" s="6" t="s">
        <v>131</v>
      </c>
      <c r="M1" s="6" t="s">
        <v>132</v>
      </c>
      <c r="N1" s="6" t="s">
        <v>1643</v>
      </c>
      <c r="O1" s="6" t="s">
        <v>1646</v>
      </c>
      <c r="P1" s="6" t="s">
        <v>137</v>
      </c>
      <c r="Q1" s="8" t="s">
        <v>138</v>
      </c>
      <c r="R1" s="24" t="s">
        <v>134</v>
      </c>
      <c r="S1" s="8" t="s">
        <v>133</v>
      </c>
      <c r="T1" s="8" t="s">
        <v>1640</v>
      </c>
      <c r="U1" s="8" t="s">
        <v>1641</v>
      </c>
      <c r="V1" s="8" t="s">
        <v>1642</v>
      </c>
      <c r="W1" s="8" t="s">
        <v>1650</v>
      </c>
      <c r="X1" s="7" t="s">
        <v>98</v>
      </c>
      <c r="Y1" s="7" t="s">
        <v>97</v>
      </c>
      <c r="Z1" s="7" t="s">
        <v>1648</v>
      </c>
      <c r="AA1" s="8" t="s">
        <v>114</v>
      </c>
      <c r="AB1" s="8" t="s">
        <v>115</v>
      </c>
      <c r="AC1" s="38" t="s">
        <v>1639</v>
      </c>
      <c r="AD1" s="6" t="s">
        <v>129</v>
      </c>
      <c r="AE1" s="6" t="s">
        <v>130</v>
      </c>
      <c r="AF1" s="6" t="s">
        <v>1647</v>
      </c>
      <c r="AG1" s="8" t="s">
        <v>135</v>
      </c>
      <c r="AH1" s="8" t="s">
        <v>136</v>
      </c>
      <c r="AI1" s="6" t="s">
        <v>112</v>
      </c>
      <c r="AJ1" s="6" t="s">
        <v>111</v>
      </c>
      <c r="AK1" s="10" t="s">
        <v>119</v>
      </c>
      <c r="AL1" s="6" t="s">
        <v>126</v>
      </c>
      <c r="AM1" s="6" t="s">
        <v>125</v>
      </c>
      <c r="AN1" s="21" t="s">
        <v>127</v>
      </c>
      <c r="AO1" s="6" t="s">
        <v>128</v>
      </c>
      <c r="AP1" s="40" t="s">
        <v>116</v>
      </c>
    </row>
    <row r="2" spans="1:42" ht="17.25" customHeight="1" x14ac:dyDescent="0.35">
      <c r="A2" s="11">
        <v>1</v>
      </c>
      <c r="B2" s="12" t="s">
        <v>241</v>
      </c>
      <c r="C2" s="11" t="s">
        <v>0</v>
      </c>
      <c r="D2" s="11" t="s">
        <v>242</v>
      </c>
      <c r="E2" s="11" t="s">
        <v>66</v>
      </c>
      <c r="F2" s="11" t="s">
        <v>243</v>
      </c>
      <c r="G2" s="13">
        <v>523964</v>
      </c>
      <c r="H2" s="13">
        <v>514405</v>
      </c>
      <c r="I2" s="14">
        <v>43944</v>
      </c>
      <c r="J2" s="15">
        <v>8.8000000000000007</v>
      </c>
      <c r="K2" s="34" t="s">
        <v>121</v>
      </c>
      <c r="L2" s="15">
        <v>27</v>
      </c>
      <c r="M2" s="15">
        <v>0.7</v>
      </c>
      <c r="N2" s="15" t="s">
        <v>1644</v>
      </c>
      <c r="O2" s="15" t="s">
        <v>1644</v>
      </c>
      <c r="P2" s="19">
        <v>22.1</v>
      </c>
      <c r="Q2" s="17">
        <v>983</v>
      </c>
      <c r="R2" s="26">
        <v>22</v>
      </c>
      <c r="S2" s="13">
        <v>500</v>
      </c>
      <c r="T2" s="43"/>
      <c r="U2" s="43"/>
      <c r="V2" s="43"/>
      <c r="W2" s="46" t="e">
        <f>U2/(U2+V2)</f>
        <v>#DIV/0!</v>
      </c>
      <c r="X2" s="16">
        <v>43910</v>
      </c>
      <c r="Y2" s="16">
        <v>43861</v>
      </c>
      <c r="AA2" s="17">
        <v>523964</v>
      </c>
      <c r="AB2" s="17">
        <v>514405</v>
      </c>
      <c r="AC2" s="39">
        <f t="shared" ref="AC2:AC36" si="0">(AA2-AB2)/AB2</f>
        <v>1.8582634305654107E-2</v>
      </c>
      <c r="AD2" s="19">
        <v>5.19</v>
      </c>
      <c r="AE2" s="19">
        <v>2.2599999999999998</v>
      </c>
      <c r="AF2" s="18">
        <f t="shared" ref="AF2:AF36" si="1">(AD2-AE2)/AE2</f>
        <v>1.2964601769911508</v>
      </c>
      <c r="AG2" s="17">
        <v>31073</v>
      </c>
      <c r="AH2" s="17">
        <v>236495</v>
      </c>
      <c r="AI2" s="19">
        <v>144.15</v>
      </c>
      <c r="AJ2" s="19">
        <v>116.89</v>
      </c>
      <c r="AK2" s="18">
        <f t="shared" ref="AK2:AK36" si="2">(AI2-AJ2)/AJ2</f>
        <v>0.23321071092480114</v>
      </c>
      <c r="AL2" s="19">
        <v>102</v>
      </c>
      <c r="AM2" s="19">
        <v>153.66</v>
      </c>
      <c r="AN2" s="22">
        <v>1.7000000000000001E-2</v>
      </c>
      <c r="AO2" s="19">
        <v>26.9</v>
      </c>
    </row>
    <row r="3" spans="1:42" ht="17.25" customHeight="1" x14ac:dyDescent="0.35">
      <c r="A3" s="11">
        <v>2</v>
      </c>
      <c r="B3" s="12" t="s">
        <v>244</v>
      </c>
      <c r="C3" s="11" t="s">
        <v>245</v>
      </c>
      <c r="D3" s="11" t="s">
        <v>246</v>
      </c>
      <c r="E3" s="11" t="s">
        <v>66</v>
      </c>
      <c r="F3" s="11" t="s">
        <v>247</v>
      </c>
      <c r="G3" s="13">
        <v>280522</v>
      </c>
      <c r="H3" s="13">
        <v>232887</v>
      </c>
      <c r="I3" s="14">
        <v>43937</v>
      </c>
      <c r="J3" s="15">
        <v>0.2</v>
      </c>
      <c r="K3" s="34" t="s">
        <v>121</v>
      </c>
      <c r="L3" s="15">
        <f>22.5+3</f>
        <v>25.5</v>
      </c>
      <c r="M3" s="15">
        <v>0</v>
      </c>
      <c r="N3" s="15" t="s">
        <v>1644</v>
      </c>
      <c r="O3" s="15" t="s">
        <v>1644</v>
      </c>
      <c r="P3" s="19">
        <v>1.681</v>
      </c>
      <c r="Q3" s="17">
        <v>58</v>
      </c>
      <c r="R3" s="26">
        <v>28</v>
      </c>
      <c r="S3" s="13">
        <v>951</v>
      </c>
      <c r="T3" s="43">
        <v>63.3</v>
      </c>
      <c r="U3" s="43">
        <v>4</v>
      </c>
      <c r="V3" s="43">
        <v>6</v>
      </c>
      <c r="W3" s="46">
        <f t="shared" ref="W3:W66" si="3">U3/(U3+V3)</f>
        <v>0.4</v>
      </c>
      <c r="X3" s="16">
        <v>44230</v>
      </c>
      <c r="Y3" s="16">
        <v>44196</v>
      </c>
      <c r="Z3" s="16" t="s">
        <v>1649</v>
      </c>
      <c r="AA3" s="17">
        <v>386064</v>
      </c>
      <c r="AB3" s="17">
        <v>280522</v>
      </c>
      <c r="AC3" s="39">
        <f t="shared" si="0"/>
        <v>0.37623430604373276</v>
      </c>
      <c r="AD3" s="19">
        <v>41.83</v>
      </c>
      <c r="AE3" s="19">
        <v>23.01</v>
      </c>
      <c r="AF3" s="18">
        <f t="shared" si="1"/>
        <v>0.81790525858322449</v>
      </c>
      <c r="AG3" s="17">
        <v>15017</v>
      </c>
      <c r="AH3" s="17">
        <v>321195</v>
      </c>
      <c r="AI3" s="19">
        <v>3256.93</v>
      </c>
      <c r="AJ3" s="19">
        <v>1847.84</v>
      </c>
      <c r="AK3" s="18">
        <f t="shared" si="2"/>
        <v>0.76256061130833841</v>
      </c>
      <c r="AL3" s="19">
        <v>1626</v>
      </c>
      <c r="AM3" s="19">
        <v>3552</v>
      </c>
      <c r="AO3" s="19">
        <v>70.569999999999993</v>
      </c>
    </row>
    <row r="4" spans="1:42" ht="17.25" customHeight="1" x14ac:dyDescent="0.35">
      <c r="A4" s="11">
        <v>3</v>
      </c>
      <c r="B4" s="12" t="s">
        <v>139</v>
      </c>
      <c r="C4" s="11" t="s">
        <v>140</v>
      </c>
      <c r="D4" s="11" t="s">
        <v>141</v>
      </c>
      <c r="E4" s="11" t="s">
        <v>66</v>
      </c>
      <c r="F4" s="11" t="s">
        <v>142</v>
      </c>
      <c r="G4" s="13">
        <v>264938</v>
      </c>
      <c r="H4" s="13">
        <v>290212</v>
      </c>
      <c r="I4" s="14">
        <v>44232</v>
      </c>
      <c r="J4" s="15">
        <v>9.4</v>
      </c>
      <c r="K4" s="34" t="s">
        <v>122</v>
      </c>
      <c r="L4" s="15">
        <v>41.5</v>
      </c>
      <c r="M4" s="15">
        <v>1.2</v>
      </c>
      <c r="N4" s="15" t="s">
        <v>1644</v>
      </c>
      <c r="O4" s="15" t="s">
        <v>1644</v>
      </c>
      <c r="P4" s="19">
        <v>15.69</v>
      </c>
      <c r="Q4" s="17">
        <v>86</v>
      </c>
      <c r="R4" s="26">
        <v>183.23500000000001</v>
      </c>
      <c r="S4" s="13">
        <v>675.31100000000004</v>
      </c>
      <c r="T4" s="43">
        <v>65.8</v>
      </c>
      <c r="U4" s="43">
        <v>3</v>
      </c>
      <c r="V4" s="43">
        <v>7</v>
      </c>
      <c r="W4" s="46">
        <f t="shared" si="3"/>
        <v>0.3</v>
      </c>
      <c r="X4" s="45">
        <v>44251</v>
      </c>
      <c r="Y4" s="16">
        <v>44196</v>
      </c>
      <c r="Z4" s="16" t="s">
        <v>1649</v>
      </c>
      <c r="AA4" s="17">
        <v>181502</v>
      </c>
      <c r="AB4" s="17">
        <v>255583</v>
      </c>
      <c r="AC4" s="39">
        <f t="shared" si="0"/>
        <v>-0.28985104643110066</v>
      </c>
      <c r="AD4" s="19">
        <v>-5.25</v>
      </c>
      <c r="AE4" s="19">
        <v>3.36</v>
      </c>
      <c r="AF4" s="18">
        <f t="shared" si="1"/>
        <v>-2.5625</v>
      </c>
      <c r="AG4" s="17">
        <v>0</v>
      </c>
      <c r="AH4" s="17">
        <v>332750</v>
      </c>
      <c r="AI4" s="19">
        <v>40.53</v>
      </c>
      <c r="AJ4" s="19">
        <v>63.54</v>
      </c>
      <c r="AK4" s="18">
        <f t="shared" si="2"/>
        <v>-0.36213408876298392</v>
      </c>
      <c r="AL4" s="19">
        <v>30.11</v>
      </c>
      <c r="AM4" s="19">
        <v>61.61</v>
      </c>
      <c r="AN4" s="22">
        <v>5.7099999999999998E-2</v>
      </c>
    </row>
    <row r="5" spans="1:42" ht="17.25" customHeight="1" x14ac:dyDescent="0.35">
      <c r="A5" s="11">
        <v>4</v>
      </c>
      <c r="B5" s="12" t="s">
        <v>248</v>
      </c>
      <c r="C5" s="11" t="s">
        <v>2</v>
      </c>
      <c r="D5" s="11" t="s">
        <v>249</v>
      </c>
      <c r="E5" s="11" t="s">
        <v>66</v>
      </c>
      <c r="F5" s="11" t="s">
        <v>250</v>
      </c>
      <c r="G5" s="13">
        <v>260174</v>
      </c>
      <c r="H5" s="13">
        <v>265595</v>
      </c>
      <c r="I5" s="14">
        <v>44201</v>
      </c>
      <c r="J5" s="15">
        <v>26.25</v>
      </c>
      <c r="K5" s="34" t="s">
        <v>121</v>
      </c>
      <c r="L5" s="15">
        <v>18.5</v>
      </c>
      <c r="M5" s="15">
        <v>3.38</v>
      </c>
      <c r="N5" s="15" t="s">
        <v>1644</v>
      </c>
      <c r="O5" s="15" t="s">
        <v>1644</v>
      </c>
      <c r="P5" s="19">
        <v>14.8</v>
      </c>
      <c r="Q5" s="17">
        <v>256</v>
      </c>
      <c r="R5" s="26">
        <v>57.78</v>
      </c>
      <c r="S5" s="13">
        <v>578.15</v>
      </c>
      <c r="T5" s="17">
        <v>54.8</v>
      </c>
      <c r="U5" s="17">
        <v>3</v>
      </c>
      <c r="V5" s="17">
        <v>8</v>
      </c>
      <c r="W5" s="46">
        <f t="shared" si="3"/>
        <v>0.27272727272727271</v>
      </c>
      <c r="X5" s="16">
        <v>44134</v>
      </c>
      <c r="Y5" s="16">
        <v>44100</v>
      </c>
      <c r="AA5" s="17">
        <v>274515</v>
      </c>
      <c r="AB5" s="17">
        <v>260174</v>
      </c>
      <c r="AC5" s="39">
        <f t="shared" si="0"/>
        <v>5.5120803769784836E-2</v>
      </c>
      <c r="AD5" s="19">
        <v>3.28</v>
      </c>
      <c r="AE5" s="19">
        <v>2.97</v>
      </c>
      <c r="AF5" s="18">
        <f t="shared" si="1"/>
        <v>0.10437710437710424</v>
      </c>
      <c r="AG5" s="17">
        <v>0</v>
      </c>
      <c r="AH5" s="17">
        <v>323888</v>
      </c>
      <c r="AI5" s="19">
        <v>132.49</v>
      </c>
      <c r="AJ5" s="19">
        <v>72.680000000000007</v>
      </c>
      <c r="AK5" s="18">
        <f t="shared" si="2"/>
        <v>0.8229223995597138</v>
      </c>
      <c r="AL5" s="19">
        <v>53.15</v>
      </c>
      <c r="AM5" s="19">
        <v>145.09</v>
      </c>
      <c r="AN5" s="22">
        <v>6.7999999999999996E-3</v>
      </c>
      <c r="AO5" s="19">
        <v>31.56</v>
      </c>
    </row>
    <row r="6" spans="1:42" ht="17.25" customHeight="1" x14ac:dyDescent="0.35">
      <c r="A6" s="11">
        <v>5</v>
      </c>
      <c r="B6" s="12" t="s">
        <v>337</v>
      </c>
      <c r="C6" s="11" t="s">
        <v>297</v>
      </c>
      <c r="D6" s="11" t="s">
        <v>338</v>
      </c>
      <c r="E6" s="11" t="s">
        <v>66</v>
      </c>
      <c r="F6" s="11" t="s">
        <v>339</v>
      </c>
      <c r="G6" s="13">
        <v>256776</v>
      </c>
      <c r="H6" s="13">
        <v>194579</v>
      </c>
      <c r="I6" s="14">
        <v>43924</v>
      </c>
      <c r="J6" s="15">
        <v>9.6</v>
      </c>
      <c r="K6" s="34" t="s">
        <v>121</v>
      </c>
      <c r="L6" s="15">
        <v>31.3</v>
      </c>
      <c r="M6" s="15">
        <v>2.2000000000000002</v>
      </c>
      <c r="N6" s="15" t="s">
        <v>1644</v>
      </c>
      <c r="O6" s="15" t="s">
        <v>1645</v>
      </c>
      <c r="P6" s="19">
        <v>36.4</v>
      </c>
      <c r="Q6" s="17">
        <v>790</v>
      </c>
      <c r="R6" s="26">
        <v>46.1</v>
      </c>
      <c r="S6" s="13">
        <v>585</v>
      </c>
      <c r="T6" s="43">
        <v>63</v>
      </c>
      <c r="U6" s="43">
        <v>3</v>
      </c>
      <c r="V6" s="43">
        <v>9</v>
      </c>
      <c r="W6" s="46">
        <f t="shared" si="3"/>
        <v>0.25</v>
      </c>
      <c r="X6" s="16">
        <v>44243</v>
      </c>
      <c r="Y6" s="16">
        <v>44196</v>
      </c>
      <c r="Z6" s="16" t="s">
        <v>1649</v>
      </c>
      <c r="AA6" s="17">
        <v>268706</v>
      </c>
      <c r="AB6" s="17">
        <v>256776</v>
      </c>
      <c r="AC6" s="39">
        <f t="shared" si="0"/>
        <v>4.6460728416986008E-2</v>
      </c>
      <c r="AD6" s="19">
        <v>5.47</v>
      </c>
      <c r="AE6" s="19">
        <v>5.08</v>
      </c>
      <c r="AF6" s="18">
        <f t="shared" si="1"/>
        <v>7.677165354330702E-2</v>
      </c>
      <c r="AG6" s="17">
        <v>79552</v>
      </c>
      <c r="AH6" s="17">
        <v>230715</v>
      </c>
      <c r="AI6" s="19">
        <v>67.849999999999994</v>
      </c>
      <c r="AJ6" s="19">
        <v>71.52</v>
      </c>
      <c r="AK6" s="18">
        <f t="shared" si="2"/>
        <v>-5.1314317673378101E-2</v>
      </c>
      <c r="AL6" s="19">
        <v>52.04</v>
      </c>
      <c r="AM6" s="19">
        <v>77.23</v>
      </c>
      <c r="AN6" s="22">
        <v>2.7900000000000001E-2</v>
      </c>
      <c r="AO6" s="19">
        <v>13.13</v>
      </c>
    </row>
    <row r="7" spans="1:42" ht="17.25" customHeight="1" x14ac:dyDescent="0.35">
      <c r="A7" s="11">
        <v>6</v>
      </c>
      <c r="B7" s="12" t="s">
        <v>431</v>
      </c>
      <c r="C7" s="11" t="s">
        <v>265</v>
      </c>
      <c r="D7" s="11" t="s">
        <v>432</v>
      </c>
      <c r="E7" s="11" t="s">
        <v>66</v>
      </c>
      <c r="F7" s="11" t="s">
        <v>433</v>
      </c>
      <c r="G7" s="13">
        <v>254616</v>
      </c>
      <c r="H7" s="13">
        <v>247837</v>
      </c>
      <c r="I7" s="14">
        <v>43903</v>
      </c>
      <c r="J7" s="15">
        <v>3.1</v>
      </c>
      <c r="K7" s="34" t="s">
        <v>123</v>
      </c>
      <c r="L7" s="15">
        <v>48.6</v>
      </c>
      <c r="M7" s="15">
        <v>0.4</v>
      </c>
      <c r="N7" s="15" t="s">
        <v>1644</v>
      </c>
      <c r="O7" s="15" t="s">
        <v>1644</v>
      </c>
      <c r="P7" s="19">
        <v>0.37477300000000002</v>
      </c>
      <c r="Q7" s="17">
        <v>5.7</v>
      </c>
      <c r="R7" s="26">
        <v>65.739999999999995</v>
      </c>
      <c r="S7" s="13">
        <v>6.7</v>
      </c>
      <c r="W7" s="46" t="e">
        <f t="shared" si="3"/>
        <v>#DIV/0!</v>
      </c>
      <c r="X7" s="16">
        <v>44256</v>
      </c>
      <c r="Y7" s="16">
        <v>44196</v>
      </c>
      <c r="Z7" s="16" t="s">
        <v>1649</v>
      </c>
      <c r="AA7" s="17">
        <v>245510</v>
      </c>
      <c r="AB7" s="17">
        <v>254616</v>
      </c>
      <c r="AC7" s="39">
        <f t="shared" si="0"/>
        <v>-3.576365978571653E-2</v>
      </c>
      <c r="AD7" s="19">
        <v>26668</v>
      </c>
      <c r="AE7" s="19">
        <v>49828</v>
      </c>
      <c r="AF7" s="18">
        <f t="shared" si="1"/>
        <v>-0.4647989082443606</v>
      </c>
      <c r="AG7" s="17">
        <v>73734</v>
      </c>
      <c r="AH7" s="17">
        <v>873729</v>
      </c>
      <c r="AI7" s="19">
        <v>347815</v>
      </c>
      <c r="AJ7" s="19">
        <v>339590</v>
      </c>
      <c r="AK7" s="18">
        <f t="shared" si="2"/>
        <v>2.4220383403516003E-2</v>
      </c>
      <c r="AL7" s="19">
        <v>239440</v>
      </c>
      <c r="AM7" s="19">
        <v>391852.5</v>
      </c>
      <c r="AO7" s="19">
        <v>14.57</v>
      </c>
    </row>
    <row r="8" spans="1:42" ht="17.25" customHeight="1" x14ac:dyDescent="0.35">
      <c r="A8" s="11">
        <v>7</v>
      </c>
      <c r="B8" s="12" t="s">
        <v>1467</v>
      </c>
      <c r="C8" s="11" t="s">
        <v>438</v>
      </c>
      <c r="D8" s="11" t="s">
        <v>1468</v>
      </c>
      <c r="E8" s="11" t="s">
        <v>66</v>
      </c>
      <c r="F8" s="11" t="s">
        <v>1469</v>
      </c>
      <c r="G8" s="13">
        <v>242155</v>
      </c>
      <c r="H8" s="13">
        <v>226247</v>
      </c>
      <c r="I8" s="14">
        <v>43938</v>
      </c>
      <c r="J8" s="15">
        <v>10.6</v>
      </c>
      <c r="K8" s="15" t="s">
        <v>123</v>
      </c>
      <c r="L8" s="15">
        <v>23.49</v>
      </c>
      <c r="M8" s="15">
        <v>2.41</v>
      </c>
      <c r="N8" s="15" t="s">
        <v>1644</v>
      </c>
      <c r="O8" s="15" t="s">
        <v>1644</v>
      </c>
      <c r="P8" s="19">
        <v>18.899999999999999</v>
      </c>
      <c r="Q8" s="17">
        <v>348</v>
      </c>
      <c r="R8" s="26">
        <v>54.32</v>
      </c>
      <c r="S8" s="13">
        <v>433.40100000000001</v>
      </c>
      <c r="T8" s="17">
        <v>58.928571428571431</v>
      </c>
      <c r="U8" s="17">
        <v>4</v>
      </c>
      <c r="V8" s="17">
        <v>10</v>
      </c>
      <c r="W8" s="46">
        <f t="shared" si="3"/>
        <v>0.2857142857142857</v>
      </c>
      <c r="X8" s="16">
        <v>44256</v>
      </c>
      <c r="Y8" s="16">
        <v>44196</v>
      </c>
      <c r="Z8" s="16" t="s">
        <v>1649</v>
      </c>
      <c r="AA8" s="17">
        <v>257141</v>
      </c>
      <c r="AB8" s="17">
        <v>242155</v>
      </c>
      <c r="AC8" s="39">
        <f t="shared" si="0"/>
        <v>6.1885982118890792E-2</v>
      </c>
      <c r="AD8" s="19">
        <v>16.03</v>
      </c>
      <c r="AE8" s="19">
        <v>14.33</v>
      </c>
      <c r="AF8" s="18">
        <f t="shared" si="1"/>
        <v>0.11863224005582701</v>
      </c>
      <c r="AG8" s="17">
        <v>71337</v>
      </c>
      <c r="AH8" s="17">
        <v>197289</v>
      </c>
      <c r="AI8" s="19">
        <v>350.68</v>
      </c>
      <c r="AJ8" s="19">
        <v>289.22000000000003</v>
      </c>
      <c r="AK8" s="18">
        <f t="shared" si="2"/>
        <v>0.21250259318166093</v>
      </c>
      <c r="AL8" s="19">
        <v>187.73</v>
      </c>
      <c r="AM8" s="19">
        <v>367.95</v>
      </c>
      <c r="AN8" s="22">
        <v>1.43E-2</v>
      </c>
      <c r="AO8" s="19">
        <v>22.25</v>
      </c>
      <c r="AP8" s="1"/>
    </row>
    <row r="9" spans="1:42" ht="17.25" customHeight="1" x14ac:dyDescent="0.35">
      <c r="A9" s="11">
        <v>8</v>
      </c>
      <c r="B9" s="12" t="s">
        <v>517</v>
      </c>
      <c r="C9" s="11" t="s">
        <v>518</v>
      </c>
      <c r="D9" s="11" t="s">
        <v>519</v>
      </c>
      <c r="E9" s="11" t="s">
        <v>66</v>
      </c>
      <c r="F9" s="11" t="s">
        <v>520</v>
      </c>
      <c r="G9" s="13">
        <v>214319</v>
      </c>
      <c r="H9" s="13">
        <v>208357</v>
      </c>
      <c r="I9" s="14">
        <v>44000</v>
      </c>
      <c r="J9" s="15">
        <v>5.3</v>
      </c>
      <c r="K9" s="34" t="s">
        <v>123</v>
      </c>
      <c r="L9" s="15">
        <v>24.2</v>
      </c>
      <c r="M9" s="15">
        <v>0.3</v>
      </c>
      <c r="N9" s="15" t="s">
        <v>1644</v>
      </c>
      <c r="O9" s="15" t="s">
        <v>1644</v>
      </c>
      <c r="P9" s="19">
        <v>15.4</v>
      </c>
      <c r="Q9" s="17">
        <v>380</v>
      </c>
      <c r="R9" s="26">
        <v>41</v>
      </c>
      <c r="S9" s="13">
        <v>565</v>
      </c>
      <c r="T9" s="43">
        <v>67.3</v>
      </c>
      <c r="U9" s="43">
        <v>4</v>
      </c>
      <c r="V9" s="43">
        <v>8</v>
      </c>
      <c r="W9" s="46">
        <f t="shared" si="3"/>
        <v>0.33333333333333331</v>
      </c>
      <c r="X9" s="16">
        <v>43973</v>
      </c>
      <c r="Y9" s="16">
        <v>43921</v>
      </c>
      <c r="AA9" s="17">
        <v>231051</v>
      </c>
      <c r="AB9" s="17">
        <v>214316</v>
      </c>
      <c r="AC9" s="39">
        <f t="shared" si="0"/>
        <v>7.8085630564213596E-2</v>
      </c>
      <c r="AD9" s="19">
        <v>4.95</v>
      </c>
      <c r="AE9" s="19">
        <v>0.17</v>
      </c>
      <c r="AF9" s="18">
        <f t="shared" si="1"/>
        <v>28.117647058823529</v>
      </c>
      <c r="AG9" s="17">
        <v>9360</v>
      </c>
      <c r="AH9" s="17">
        <v>61247</v>
      </c>
      <c r="AI9" s="19">
        <v>173.49</v>
      </c>
      <c r="AJ9" s="19">
        <v>136.54</v>
      </c>
      <c r="AK9" s="18">
        <f t="shared" si="2"/>
        <v>0.27061666910795384</v>
      </c>
      <c r="AL9" s="19">
        <v>112.6</v>
      </c>
      <c r="AM9" s="19">
        <v>187.67</v>
      </c>
      <c r="AN9" s="22">
        <v>9.7000000000000003E-3</v>
      </c>
      <c r="AP9" s="37" t="s">
        <v>521</v>
      </c>
    </row>
    <row r="10" spans="1:42" ht="17.25" customHeight="1" x14ac:dyDescent="0.35">
      <c r="A10" s="11">
        <v>9</v>
      </c>
      <c r="B10" s="12" t="s">
        <v>610</v>
      </c>
      <c r="C10" s="11" t="s">
        <v>207</v>
      </c>
      <c r="D10" s="11" t="s">
        <v>611</v>
      </c>
      <c r="E10" s="11" t="s">
        <v>66</v>
      </c>
      <c r="F10" s="11" t="s">
        <v>612</v>
      </c>
      <c r="G10" s="13">
        <v>181193</v>
      </c>
      <c r="H10" s="13">
        <v>170756</v>
      </c>
      <c r="I10" s="14">
        <v>43901</v>
      </c>
      <c r="J10" s="15">
        <v>16.7</v>
      </c>
      <c r="K10" s="34" t="s">
        <v>121</v>
      </c>
      <c r="L10" s="15">
        <v>57.6</v>
      </c>
      <c r="M10" s="15">
        <v>9.5</v>
      </c>
      <c r="N10" s="15" t="s">
        <v>1644</v>
      </c>
      <c r="O10" s="15" t="s">
        <v>1644</v>
      </c>
      <c r="P10" s="19">
        <v>32.032924999999999</v>
      </c>
      <c r="Q10" s="17">
        <v>325</v>
      </c>
      <c r="R10" s="26">
        <v>98.63</v>
      </c>
      <c r="S10" s="13">
        <v>451.73399999999998</v>
      </c>
      <c r="T10" s="43">
        <v>63.583333333333336</v>
      </c>
      <c r="U10" s="43">
        <v>3</v>
      </c>
      <c r="V10" s="43">
        <v>10</v>
      </c>
      <c r="W10" s="46">
        <f t="shared" si="3"/>
        <v>0.23076923076923078</v>
      </c>
      <c r="X10" s="16">
        <v>44252</v>
      </c>
      <c r="Y10" s="16">
        <v>44196</v>
      </c>
      <c r="Z10" s="16" t="s">
        <v>1649</v>
      </c>
      <c r="AA10" s="17">
        <v>171760</v>
      </c>
      <c r="AB10" s="17">
        <v>181193</v>
      </c>
      <c r="AC10" s="39">
        <f t="shared" si="0"/>
        <v>-5.2060510063854565E-2</v>
      </c>
      <c r="AD10" s="19">
        <v>-0.75</v>
      </c>
      <c r="AE10" s="19">
        <v>1.9</v>
      </c>
      <c r="AF10" s="18">
        <f t="shared" si="1"/>
        <v>-1.3947368421052633</v>
      </c>
      <c r="AG10" s="17">
        <v>135259</v>
      </c>
      <c r="AH10" s="17">
        <v>525761</v>
      </c>
      <c r="AI10" s="19">
        <v>28.26</v>
      </c>
      <c r="AJ10" s="19">
        <v>35.94</v>
      </c>
      <c r="AK10" s="18">
        <f t="shared" si="2"/>
        <v>-0.21368948247078454</v>
      </c>
      <c r="AL10" s="19">
        <v>26.08</v>
      </c>
      <c r="AM10" s="19">
        <v>36.15</v>
      </c>
      <c r="AN10" s="22">
        <v>7.1900000000000006E-2</v>
      </c>
      <c r="AO10" s="29"/>
    </row>
    <row r="11" spans="1:42" ht="17.25" customHeight="1" x14ac:dyDescent="0.35">
      <c r="A11" s="11">
        <v>10</v>
      </c>
      <c r="B11" s="12" t="s">
        <v>695</v>
      </c>
      <c r="C11" s="11" t="s">
        <v>518</v>
      </c>
      <c r="D11" s="11" t="s">
        <v>696</v>
      </c>
      <c r="E11" s="11" t="s">
        <v>66</v>
      </c>
      <c r="F11" s="11" t="s">
        <v>697</v>
      </c>
      <c r="G11" s="13">
        <v>179589.1</v>
      </c>
      <c r="H11" s="13">
        <v>167939.6</v>
      </c>
      <c r="I11" s="14">
        <v>44224</v>
      </c>
      <c r="J11" s="15">
        <v>4.28</v>
      </c>
      <c r="K11" s="34" t="s">
        <v>121</v>
      </c>
      <c r="L11" s="15">
        <v>13.2</v>
      </c>
      <c r="M11" s="15">
        <v>2.75</v>
      </c>
      <c r="N11" s="15" t="s">
        <v>1644</v>
      </c>
      <c r="O11" s="15" t="s">
        <v>1644</v>
      </c>
      <c r="P11" s="19">
        <v>14.3</v>
      </c>
      <c r="Q11" s="17">
        <v>241</v>
      </c>
      <c r="R11" s="26">
        <v>59.4</v>
      </c>
      <c r="S11" s="13">
        <v>332</v>
      </c>
      <c r="T11" s="43">
        <v>65</v>
      </c>
      <c r="U11" s="43">
        <v>3</v>
      </c>
      <c r="V11" s="43">
        <v>9</v>
      </c>
      <c r="W11" s="46">
        <f t="shared" si="3"/>
        <v>0.25</v>
      </c>
      <c r="X11" s="16">
        <v>44154</v>
      </c>
      <c r="Y11" s="16">
        <v>44104</v>
      </c>
      <c r="AA11" s="17">
        <v>189893</v>
      </c>
      <c r="AB11" s="32">
        <v>179589</v>
      </c>
      <c r="AC11" s="39">
        <f t="shared" si="0"/>
        <v>5.7375451725885214E-2</v>
      </c>
      <c r="AD11" s="19">
        <v>-16.649999999999999</v>
      </c>
      <c r="AE11" s="19">
        <v>4.04</v>
      </c>
      <c r="AF11" s="18">
        <f t="shared" si="1"/>
        <v>-5.1212871287128703</v>
      </c>
      <c r="AG11" s="17">
        <v>6707</v>
      </c>
      <c r="AH11" s="17">
        <v>44245</v>
      </c>
      <c r="AI11" s="19">
        <v>97.36</v>
      </c>
      <c r="AJ11" s="19">
        <v>83.19</v>
      </c>
      <c r="AK11" s="18">
        <f t="shared" si="2"/>
        <v>0.17033297271306649</v>
      </c>
      <c r="AL11" s="19">
        <v>72.06</v>
      </c>
      <c r="AM11" s="19">
        <v>112.31</v>
      </c>
      <c r="AN11" s="22">
        <v>1.6799999999999999E-2</v>
      </c>
    </row>
    <row r="12" spans="1:42" ht="17.25" customHeight="1" x14ac:dyDescent="0.35">
      <c r="A12" s="11">
        <v>11</v>
      </c>
      <c r="B12" s="12" t="s">
        <v>786</v>
      </c>
      <c r="C12" s="11" t="s">
        <v>245</v>
      </c>
      <c r="D12" s="11" t="s">
        <v>787</v>
      </c>
      <c r="E12" s="11" t="s">
        <v>66</v>
      </c>
      <c r="F12" s="11" t="s">
        <v>788</v>
      </c>
      <c r="G12" s="13">
        <v>161857</v>
      </c>
      <c r="H12" s="13">
        <v>136819</v>
      </c>
      <c r="I12" s="14">
        <v>43945</v>
      </c>
      <c r="J12" s="15">
        <v>0.67</v>
      </c>
      <c r="K12" s="34" t="s">
        <v>121</v>
      </c>
      <c r="L12" s="15">
        <v>27.3</v>
      </c>
      <c r="M12" s="15">
        <v>4.4000000000000004</v>
      </c>
      <c r="N12" s="15" t="s">
        <v>1644</v>
      </c>
      <c r="O12" s="15" t="s">
        <v>1645</v>
      </c>
      <c r="P12" s="19">
        <v>280.62</v>
      </c>
      <c r="Q12" s="17">
        <v>1085</v>
      </c>
      <c r="R12" s="26">
        <v>259</v>
      </c>
      <c r="S12" s="13">
        <v>1047</v>
      </c>
      <c r="T12" s="17">
        <v>64.599999999999994</v>
      </c>
      <c r="U12" s="17">
        <v>2</v>
      </c>
      <c r="V12" s="17">
        <v>8</v>
      </c>
      <c r="W12" s="46">
        <f t="shared" si="3"/>
        <v>0.2</v>
      </c>
      <c r="X12" s="16">
        <v>44230</v>
      </c>
      <c r="Y12" s="16">
        <v>44196</v>
      </c>
      <c r="Z12" s="16" t="s">
        <v>1649</v>
      </c>
      <c r="AA12" s="17">
        <v>182527</v>
      </c>
      <c r="AB12" s="17">
        <v>161857</v>
      </c>
      <c r="AC12" s="39">
        <f t="shared" si="0"/>
        <v>0.12770532012826136</v>
      </c>
      <c r="AD12" s="19">
        <v>58.61</v>
      </c>
      <c r="AE12" s="19">
        <v>49.16</v>
      </c>
      <c r="AF12" s="18">
        <f t="shared" si="1"/>
        <v>0.1922294548413345</v>
      </c>
      <c r="AG12" s="17">
        <v>21175</v>
      </c>
      <c r="AH12" s="17">
        <v>319616</v>
      </c>
      <c r="AI12" s="19">
        <v>1751.88</v>
      </c>
      <c r="AJ12" s="19">
        <v>1337.02</v>
      </c>
      <c r="AK12" s="18">
        <f t="shared" si="2"/>
        <v>0.31028705628936004</v>
      </c>
      <c r="AL12" s="19">
        <v>1008.87</v>
      </c>
      <c r="AM12" s="19">
        <v>2145.14</v>
      </c>
      <c r="AO12" s="19">
        <v>34.25</v>
      </c>
    </row>
    <row r="13" spans="1:42" ht="17.25" customHeight="1" x14ac:dyDescent="0.35">
      <c r="A13" s="11">
        <v>12</v>
      </c>
      <c r="B13" s="12" t="s">
        <v>880</v>
      </c>
      <c r="C13" s="11" t="s">
        <v>278</v>
      </c>
      <c r="D13" s="11" t="s">
        <v>881</v>
      </c>
      <c r="E13" s="11" t="s">
        <v>66</v>
      </c>
      <c r="F13" s="11" t="s">
        <v>882</v>
      </c>
      <c r="G13" s="13">
        <v>155900</v>
      </c>
      <c r="H13" s="13">
        <v>160338</v>
      </c>
      <c r="I13" s="14">
        <v>43924</v>
      </c>
      <c r="J13" s="15">
        <v>8.3000000000000007</v>
      </c>
      <c r="K13" s="34" t="s">
        <v>122</v>
      </c>
      <c r="L13" s="15">
        <v>42.800000000000004</v>
      </c>
      <c r="M13" s="15">
        <v>3</v>
      </c>
      <c r="N13" s="15" t="s">
        <v>1644</v>
      </c>
      <c r="O13" s="15" t="s">
        <v>1644</v>
      </c>
      <c r="P13" s="19">
        <v>17.350000000000001</v>
      </c>
      <c r="Q13" s="17">
        <v>157</v>
      </c>
      <c r="R13" s="26">
        <v>110</v>
      </c>
      <c r="S13" s="13">
        <v>1000</v>
      </c>
      <c r="T13" s="43">
        <v>58.81818181818182</v>
      </c>
      <c r="U13" s="43">
        <v>0</v>
      </c>
      <c r="V13" s="43">
        <v>11</v>
      </c>
      <c r="W13" s="46">
        <f t="shared" si="3"/>
        <v>0</v>
      </c>
      <c r="X13" s="16">
        <v>44232</v>
      </c>
      <c r="Y13" s="16">
        <v>44196</v>
      </c>
      <c r="Z13" s="16" t="s">
        <v>1649</v>
      </c>
      <c r="AA13" s="17">
        <v>127144</v>
      </c>
      <c r="AB13" s="17">
        <v>155900</v>
      </c>
      <c r="AC13" s="39">
        <f t="shared" si="0"/>
        <v>-0.18445157152020525</v>
      </c>
      <c r="AD13" s="19">
        <v>-0.32</v>
      </c>
      <c r="AE13" s="19">
        <v>0.01</v>
      </c>
      <c r="AF13" s="18">
        <f t="shared" si="1"/>
        <v>-33</v>
      </c>
      <c r="AG13" s="17">
        <v>0</v>
      </c>
      <c r="AH13" s="17">
        <v>267261</v>
      </c>
      <c r="AI13" s="19">
        <v>8.7899999999999991</v>
      </c>
      <c r="AJ13" s="19">
        <v>9.14</v>
      </c>
      <c r="AK13" s="18">
        <f t="shared" si="2"/>
        <v>-3.8293216630197087E-2</v>
      </c>
      <c r="AL13" s="19">
        <v>3.96</v>
      </c>
      <c r="AM13" s="19">
        <v>12.88</v>
      </c>
      <c r="AP13" s="37" t="s">
        <v>883</v>
      </c>
    </row>
    <row r="14" spans="1:42" ht="17.25" customHeight="1" x14ac:dyDescent="0.35">
      <c r="A14" s="11">
        <v>13</v>
      </c>
      <c r="B14" s="12" t="s">
        <v>966</v>
      </c>
      <c r="C14" s="11" t="s">
        <v>297</v>
      </c>
      <c r="D14" s="11" t="s">
        <v>967</v>
      </c>
      <c r="E14" s="11" t="s">
        <v>66</v>
      </c>
      <c r="F14" s="11" t="s">
        <v>968</v>
      </c>
      <c r="G14" s="13">
        <v>153566</v>
      </c>
      <c r="H14" s="13">
        <v>48650</v>
      </c>
      <c r="I14" s="14">
        <v>43903</v>
      </c>
      <c r="J14" s="15">
        <v>6.14</v>
      </c>
      <c r="K14" s="34" t="s">
        <v>122</v>
      </c>
      <c r="L14" s="15">
        <v>23.799999999999997</v>
      </c>
      <c r="M14" s="15">
        <v>1.647</v>
      </c>
      <c r="N14" s="15" t="s">
        <v>1644</v>
      </c>
      <c r="O14" s="15" t="s">
        <v>1644</v>
      </c>
      <c r="P14" s="19">
        <v>19.3</v>
      </c>
      <c r="Q14" s="17">
        <v>306.7</v>
      </c>
      <c r="R14" s="26">
        <v>62.945999999999998</v>
      </c>
      <c r="S14" s="13">
        <v>575.35199999999998</v>
      </c>
      <c r="T14" s="43">
        <v>62</v>
      </c>
      <c r="U14" s="43">
        <v>3</v>
      </c>
      <c r="V14" s="43">
        <v>10</v>
      </c>
      <c r="W14" s="46">
        <f t="shared" si="3"/>
        <v>0.23076923076923078</v>
      </c>
      <c r="X14" s="16">
        <v>44252</v>
      </c>
      <c r="Y14" s="16">
        <v>44196</v>
      </c>
      <c r="Z14" s="16" t="s">
        <v>1649</v>
      </c>
      <c r="AA14" s="17">
        <v>160401</v>
      </c>
      <c r="AB14" s="17">
        <f>G14</f>
        <v>153566</v>
      </c>
      <c r="AC14" s="39">
        <f t="shared" si="0"/>
        <v>4.4508550069676883E-2</v>
      </c>
      <c r="AD14" s="19">
        <v>22.96</v>
      </c>
      <c r="AE14" s="19">
        <v>13.44</v>
      </c>
      <c r="AF14" s="18">
        <f t="shared" si="1"/>
        <v>0.70833333333333348</v>
      </c>
      <c r="AG14" s="17">
        <v>44648</v>
      </c>
      <c r="AH14" s="17">
        <v>155451</v>
      </c>
      <c r="AI14" s="19">
        <v>208.18</v>
      </c>
      <c r="AJ14" s="19">
        <v>204.45</v>
      </c>
      <c r="AK14" s="18">
        <f t="shared" si="2"/>
        <v>1.8244069454634474E-2</v>
      </c>
      <c r="AL14" s="19">
        <v>118.5</v>
      </c>
      <c r="AM14" s="19">
        <v>237.46</v>
      </c>
      <c r="AN14" s="22">
        <v>1.7299999999999999E-2</v>
      </c>
      <c r="AO14" s="19">
        <v>10.27</v>
      </c>
    </row>
    <row r="15" spans="1:42" ht="17.25" customHeight="1" x14ac:dyDescent="0.35">
      <c r="A15" s="11">
        <v>14</v>
      </c>
      <c r="B15" s="12" t="s">
        <v>1052</v>
      </c>
      <c r="C15" s="11" t="s">
        <v>0</v>
      </c>
      <c r="D15" s="11" t="s">
        <v>1053</v>
      </c>
      <c r="E15" s="11" t="s">
        <v>66</v>
      </c>
      <c r="F15" s="11" t="s">
        <v>1054</v>
      </c>
      <c r="G15" s="13">
        <v>152703</v>
      </c>
      <c r="H15" s="13">
        <v>141576</v>
      </c>
      <c r="I15" s="14">
        <v>44175</v>
      </c>
      <c r="J15" s="15">
        <v>4.9521579999999998</v>
      </c>
      <c r="K15" s="34" t="s">
        <v>124</v>
      </c>
      <c r="L15" s="15">
        <v>8.4</v>
      </c>
      <c r="M15" s="15">
        <v>0.27</v>
      </c>
      <c r="N15" s="15" t="s">
        <v>1644</v>
      </c>
      <c r="O15" s="15" t="s">
        <v>1644</v>
      </c>
      <c r="P15" s="19">
        <v>8.3000000000000007</v>
      </c>
      <c r="Q15" s="17">
        <v>146</v>
      </c>
      <c r="S15" s="13">
        <v>312</v>
      </c>
      <c r="T15" s="43">
        <v>64.833333333333329</v>
      </c>
      <c r="U15" s="43">
        <v>4</v>
      </c>
      <c r="V15" s="43">
        <v>8</v>
      </c>
      <c r="W15" s="46">
        <f t="shared" si="3"/>
        <v>0.33333333333333331</v>
      </c>
      <c r="X15" s="16">
        <v>44111</v>
      </c>
      <c r="Y15" s="16">
        <v>44073</v>
      </c>
      <c r="AA15" s="17">
        <v>166761</v>
      </c>
      <c r="AB15" s="17">
        <v>152703</v>
      </c>
      <c r="AC15" s="39">
        <f t="shared" si="0"/>
        <v>9.2061059704131545E-2</v>
      </c>
      <c r="AD15" s="19">
        <v>9.02</v>
      </c>
      <c r="AE15" s="19">
        <v>8.26</v>
      </c>
      <c r="AF15" s="18">
        <f t="shared" si="1"/>
        <v>9.2009685230024188E-2</v>
      </c>
      <c r="AG15" s="17">
        <v>988</v>
      </c>
      <c r="AH15" s="17">
        <v>55556</v>
      </c>
      <c r="AI15" s="19">
        <v>376.04</v>
      </c>
      <c r="AJ15" s="19">
        <v>283.45</v>
      </c>
      <c r="AK15" s="18">
        <f t="shared" si="2"/>
        <v>0.32665373081672266</v>
      </c>
      <c r="AL15" s="19">
        <v>276</v>
      </c>
      <c r="AM15" s="19">
        <v>393</v>
      </c>
      <c r="AN15" s="22">
        <v>8.9999999999999993E-3</v>
      </c>
      <c r="AO15" s="19">
        <v>31.85</v>
      </c>
    </row>
    <row r="16" spans="1:42" ht="17.25" customHeight="1" x14ac:dyDescent="0.35">
      <c r="A16" s="11">
        <v>15</v>
      </c>
      <c r="B16" s="12" t="s">
        <v>1573</v>
      </c>
      <c r="C16" s="11" t="s">
        <v>140</v>
      </c>
      <c r="D16" s="11" t="s">
        <v>1574</v>
      </c>
      <c r="E16" s="11" t="s">
        <v>66</v>
      </c>
      <c r="F16" s="11" t="s">
        <v>1575</v>
      </c>
      <c r="G16" s="13">
        <v>146516</v>
      </c>
      <c r="H16" s="13">
        <v>166339</v>
      </c>
      <c r="I16" s="14">
        <v>43928</v>
      </c>
      <c r="J16" s="15">
        <v>11.42</v>
      </c>
      <c r="K16" s="15" t="s">
        <v>122</v>
      </c>
      <c r="L16" s="15">
        <v>29.3</v>
      </c>
      <c r="M16" s="15">
        <v>0.6</v>
      </c>
      <c r="N16" s="15" t="s">
        <v>1644</v>
      </c>
      <c r="O16" s="15" t="s">
        <v>1644</v>
      </c>
      <c r="P16" s="19">
        <v>33</v>
      </c>
      <c r="Q16" s="17">
        <v>236</v>
      </c>
      <c r="R16" s="26">
        <v>140.06</v>
      </c>
      <c r="S16" s="13">
        <v>491</v>
      </c>
      <c r="T16" s="43"/>
      <c r="U16" s="43"/>
      <c r="V16" s="43"/>
      <c r="W16" s="46" t="e">
        <f t="shared" si="3"/>
        <v>#DIV/0!</v>
      </c>
      <c r="X16" s="16">
        <v>44252</v>
      </c>
      <c r="Y16" s="16">
        <v>44196</v>
      </c>
      <c r="Z16" s="16" t="s">
        <v>1649</v>
      </c>
      <c r="AA16" s="17">
        <v>94692</v>
      </c>
      <c r="AB16" s="17">
        <v>146516</v>
      </c>
      <c r="AC16" s="39">
        <f t="shared" si="0"/>
        <v>-0.35370880995932186</v>
      </c>
      <c r="AD16" s="19">
        <v>-2.96</v>
      </c>
      <c r="AE16" s="19">
        <v>1.54</v>
      </c>
      <c r="AF16" s="18">
        <f t="shared" si="1"/>
        <v>-2.9220779220779218</v>
      </c>
      <c r="AG16" s="17">
        <v>4402</v>
      </c>
      <c r="AH16" s="17">
        <v>239790</v>
      </c>
      <c r="AI16" s="19">
        <v>83.27</v>
      </c>
      <c r="AJ16" s="19">
        <v>112.46</v>
      </c>
      <c r="AK16" s="18">
        <f t="shared" si="2"/>
        <v>-0.25955895429486037</v>
      </c>
      <c r="AL16" s="19">
        <v>61.6</v>
      </c>
      <c r="AM16" s="19">
        <v>110.43</v>
      </c>
      <c r="AN16" s="22">
        <v>4.9399999999999999E-2</v>
      </c>
      <c r="AP16" s="1"/>
    </row>
    <row r="17" spans="1:42" ht="17.25" customHeight="1" x14ac:dyDescent="0.35">
      <c r="A17" s="11">
        <v>16</v>
      </c>
      <c r="B17" s="12" t="s">
        <v>1136</v>
      </c>
      <c r="C17" s="11" t="s">
        <v>518</v>
      </c>
      <c r="D17" s="11" t="s">
        <v>1137</v>
      </c>
      <c r="E17" s="11" t="s">
        <v>66</v>
      </c>
      <c r="F17" s="11" t="s">
        <v>1138</v>
      </c>
      <c r="G17" s="13">
        <v>145534</v>
      </c>
      <c r="H17" s="13">
        <v>136809</v>
      </c>
      <c r="I17" s="14">
        <v>44097</v>
      </c>
      <c r="J17" s="15">
        <v>4.0999999999999996</v>
      </c>
      <c r="K17" s="34" t="s">
        <v>121</v>
      </c>
      <c r="L17" s="15">
        <f>13.5+3.5</f>
        <v>17</v>
      </c>
      <c r="M17" s="15">
        <v>0.68</v>
      </c>
      <c r="N17" s="15" t="s">
        <v>1644</v>
      </c>
      <c r="O17" s="15" t="s">
        <v>1644</v>
      </c>
      <c r="P17" s="19">
        <v>14.23</v>
      </c>
      <c r="Q17" s="17">
        <v>261</v>
      </c>
      <c r="R17" s="26">
        <f>54619/1000</f>
        <v>54.619</v>
      </c>
      <c r="S17" s="13">
        <f>558546/1000</f>
        <v>558.54600000000005</v>
      </c>
      <c r="T17" s="43">
        <v>65.714285714285708</v>
      </c>
      <c r="U17" s="43">
        <v>3</v>
      </c>
      <c r="V17" s="43">
        <v>4</v>
      </c>
      <c r="W17" s="46">
        <f t="shared" si="3"/>
        <v>0.42857142857142855</v>
      </c>
      <c r="X17" s="16">
        <v>44056</v>
      </c>
      <c r="Y17" s="16">
        <v>44012</v>
      </c>
      <c r="AA17" s="17">
        <v>152922</v>
      </c>
      <c r="AB17" s="17">
        <v>145534</v>
      </c>
      <c r="AC17" s="39">
        <f t="shared" si="0"/>
        <v>5.0764769744527052E-2</v>
      </c>
      <c r="AD17" s="19">
        <v>-12.61</v>
      </c>
      <c r="AE17" s="19">
        <v>4.53</v>
      </c>
      <c r="AF17" s="18">
        <f t="shared" si="1"/>
        <v>-3.7836644591611477</v>
      </c>
      <c r="AG17" s="17">
        <v>11275</v>
      </c>
      <c r="AH17" s="17">
        <v>40766</v>
      </c>
      <c r="AI17" s="19">
        <v>53.56</v>
      </c>
      <c r="AJ17" s="19">
        <v>48.65</v>
      </c>
      <c r="AK17" s="18">
        <f t="shared" si="2"/>
        <v>0.10092497430626934</v>
      </c>
      <c r="AL17" s="19">
        <v>39.049999999999997</v>
      </c>
      <c r="AM17" s="19">
        <v>59.46</v>
      </c>
      <c r="AN17" s="22">
        <v>3.6299999999999999E-2</v>
      </c>
      <c r="AO17" s="19">
        <v>11.63</v>
      </c>
    </row>
    <row r="18" spans="1:42" ht="17.25" customHeight="1" x14ac:dyDescent="0.35">
      <c r="A18" s="11">
        <v>17</v>
      </c>
      <c r="B18" s="12" t="s">
        <v>1222</v>
      </c>
      <c r="C18" s="11" t="s">
        <v>6</v>
      </c>
      <c r="D18" s="11" t="s">
        <v>1223</v>
      </c>
      <c r="E18" s="11" t="s">
        <v>66</v>
      </c>
      <c r="F18" s="11" t="s">
        <v>1224</v>
      </c>
      <c r="G18" s="13">
        <v>142422</v>
      </c>
      <c r="H18" s="13">
        <v>131412</v>
      </c>
      <c r="I18" s="14">
        <v>43927</v>
      </c>
      <c r="J18" s="15">
        <v>7.75</v>
      </c>
      <c r="K18" s="34" t="s">
        <v>122</v>
      </c>
      <c r="L18" s="15">
        <v>40.200000000000003</v>
      </c>
      <c r="M18" s="15">
        <v>2.6</v>
      </c>
      <c r="N18" s="15" t="s">
        <v>1644</v>
      </c>
      <c r="O18" s="15" t="s">
        <v>1645</v>
      </c>
      <c r="P18" s="19">
        <v>31.5</v>
      </c>
      <c r="Q18" s="17">
        <v>393</v>
      </c>
      <c r="R18" s="26">
        <v>80.430000000000007</v>
      </c>
      <c r="S18" s="13">
        <v>535</v>
      </c>
      <c r="T18" s="43"/>
      <c r="U18" s="43"/>
      <c r="V18" s="43"/>
      <c r="W18" s="46" t="e">
        <f t="shared" si="3"/>
        <v>#DIV/0!</v>
      </c>
      <c r="X18" s="16">
        <v>44250</v>
      </c>
      <c r="Y18" s="16">
        <v>44196</v>
      </c>
      <c r="Z18" s="16" t="s">
        <v>1649</v>
      </c>
      <c r="AA18" s="17">
        <v>119543</v>
      </c>
      <c r="AB18" s="17">
        <v>115399</v>
      </c>
      <c r="AC18" s="39">
        <f t="shared" si="0"/>
        <v>3.5910189862997079E-2</v>
      </c>
      <c r="AD18" s="19">
        <v>8.8800000000000008</v>
      </c>
      <c r="AE18" s="19">
        <v>10.72</v>
      </c>
      <c r="AF18" s="18">
        <f t="shared" si="1"/>
        <v>-0.17164179104477609</v>
      </c>
      <c r="AG18" s="17">
        <v>53428</v>
      </c>
      <c r="AH18" s="17">
        <v>3386071</v>
      </c>
      <c r="AI18" s="19">
        <v>126.16</v>
      </c>
      <c r="AJ18" s="19">
        <v>133.55000000000001</v>
      </c>
      <c r="AK18" s="18">
        <f t="shared" si="2"/>
        <v>-5.5335080494197039E-2</v>
      </c>
      <c r="AL18" s="19">
        <v>76.91</v>
      </c>
      <c r="AM18" s="19">
        <v>155.46</v>
      </c>
      <c r="AN18" s="22">
        <v>2.3900000000000001E-2</v>
      </c>
      <c r="AO18" s="19">
        <v>17.22</v>
      </c>
    </row>
    <row r="19" spans="1:42" ht="17.25" customHeight="1" x14ac:dyDescent="0.35">
      <c r="A19" s="11">
        <v>18</v>
      </c>
      <c r="B19" s="12" t="s">
        <v>1304</v>
      </c>
      <c r="C19" s="11" t="s">
        <v>278</v>
      </c>
      <c r="D19" s="11" t="s">
        <v>1305</v>
      </c>
      <c r="E19" s="11" t="s">
        <v>66</v>
      </c>
      <c r="F19" s="11" t="s">
        <v>1306</v>
      </c>
      <c r="G19" s="13">
        <v>137237</v>
      </c>
      <c r="H19" s="13">
        <v>147049</v>
      </c>
      <c r="I19" s="14">
        <v>43948</v>
      </c>
      <c r="J19" s="15">
        <v>6.5</v>
      </c>
      <c r="K19" s="34" t="s">
        <v>121</v>
      </c>
      <c r="L19" s="15">
        <v>27</v>
      </c>
      <c r="M19" s="15">
        <v>3</v>
      </c>
      <c r="N19" s="15" t="s">
        <v>1645</v>
      </c>
      <c r="O19" s="15" t="s">
        <v>1645</v>
      </c>
      <c r="P19" s="19">
        <v>21.63</v>
      </c>
      <c r="Q19" s="17">
        <v>203</v>
      </c>
      <c r="R19" s="26">
        <v>106.715</v>
      </c>
      <c r="S19" s="13">
        <v>265.63499999999999</v>
      </c>
      <c r="T19" s="43">
        <v>57.8</v>
      </c>
      <c r="U19" s="43">
        <v>0</v>
      </c>
      <c r="V19" s="43">
        <v>10</v>
      </c>
      <c r="W19" s="46">
        <f t="shared" si="3"/>
        <v>0</v>
      </c>
      <c r="X19" s="16">
        <v>44237</v>
      </c>
      <c r="Y19" s="16">
        <v>44196</v>
      </c>
      <c r="Z19" s="16" t="s">
        <v>1649</v>
      </c>
      <c r="AA19" s="17">
        <v>122485</v>
      </c>
      <c r="AB19" s="17">
        <v>137237</v>
      </c>
      <c r="AC19" s="39">
        <f t="shared" si="0"/>
        <v>-0.1074928772852802</v>
      </c>
      <c r="AD19" s="19">
        <v>4.33</v>
      </c>
      <c r="AE19" s="19">
        <v>4.57</v>
      </c>
      <c r="AF19" s="18">
        <f t="shared" si="1"/>
        <v>-5.2516411378555845E-2</v>
      </c>
      <c r="AG19" s="17">
        <v>5230</v>
      </c>
      <c r="AH19" s="17">
        <v>235194</v>
      </c>
      <c r="AI19" s="19">
        <v>41.64</v>
      </c>
      <c r="AJ19" s="19">
        <v>36.159999999999997</v>
      </c>
      <c r="AK19" s="18">
        <f t="shared" si="2"/>
        <v>0.15154867256637181</v>
      </c>
      <c r="AL19" s="19">
        <v>14.33</v>
      </c>
      <c r="AM19" s="19">
        <v>57.05</v>
      </c>
      <c r="AO19" s="19">
        <v>12.7</v>
      </c>
    </row>
    <row r="20" spans="1:42" ht="17.25" customHeight="1" x14ac:dyDescent="0.35">
      <c r="A20" s="11">
        <v>19</v>
      </c>
      <c r="B20" s="12" t="s">
        <v>3</v>
      </c>
      <c r="C20" s="11" t="s">
        <v>5</v>
      </c>
      <c r="D20" s="11" t="s">
        <v>4</v>
      </c>
      <c r="E20" s="11" t="s">
        <v>66</v>
      </c>
      <c r="F20" s="11" t="s">
        <v>67</v>
      </c>
      <c r="G20" s="13">
        <v>136866</v>
      </c>
      <c r="H20" s="13">
        <v>131537</v>
      </c>
      <c r="I20" s="14">
        <v>44173</v>
      </c>
      <c r="J20" s="15">
        <v>8.6560000000000006</v>
      </c>
      <c r="K20" s="34" t="s">
        <v>123</v>
      </c>
      <c r="L20" s="15">
        <v>14.1</v>
      </c>
      <c r="M20" s="15">
        <v>5.1840000000000002</v>
      </c>
      <c r="N20" s="15" t="s">
        <v>1644</v>
      </c>
      <c r="O20" s="15" t="s">
        <v>1644</v>
      </c>
      <c r="P20" s="19">
        <v>17.399999999999999</v>
      </c>
      <c r="Q20" s="17">
        <v>524</v>
      </c>
      <c r="R20" s="26">
        <v>33.396000000000001</v>
      </c>
      <c r="S20" s="13">
        <v>460</v>
      </c>
      <c r="T20" s="43">
        <v>65</v>
      </c>
      <c r="U20" s="43">
        <v>6</v>
      </c>
      <c r="V20" s="43">
        <v>6</v>
      </c>
      <c r="W20" s="46">
        <f t="shared" si="3"/>
        <v>0.5</v>
      </c>
      <c r="X20" s="16">
        <v>44119</v>
      </c>
      <c r="Y20" s="16">
        <v>44074</v>
      </c>
      <c r="AA20" s="17">
        <v>139537</v>
      </c>
      <c r="AB20" s="17">
        <v>136866</v>
      </c>
      <c r="AC20" s="39">
        <f t="shared" si="0"/>
        <v>1.9515438458053862E-2</v>
      </c>
      <c r="AD20" s="19">
        <v>0.52</v>
      </c>
      <c r="AE20" s="19">
        <v>4.3099999999999996</v>
      </c>
      <c r="AF20" s="18">
        <f t="shared" si="1"/>
        <v>-0.87935034802784218</v>
      </c>
      <c r="AG20" s="17">
        <v>15268</v>
      </c>
      <c r="AH20" s="17">
        <v>87174</v>
      </c>
      <c r="AI20" s="19">
        <v>39.5</v>
      </c>
      <c r="AJ20" s="19">
        <v>55.93</v>
      </c>
      <c r="AK20" s="18">
        <f t="shared" si="2"/>
        <v>-0.29376005721437509</v>
      </c>
      <c r="AL20" s="19">
        <v>33.36</v>
      </c>
      <c r="AM20" s="19">
        <v>55.49</v>
      </c>
      <c r="AN20" s="22">
        <v>3.9899999999999998E-2</v>
      </c>
    </row>
    <row r="21" spans="1:42" ht="17.25" customHeight="1" x14ac:dyDescent="0.35">
      <c r="A21" s="11">
        <v>20</v>
      </c>
      <c r="B21" s="12" t="s">
        <v>1387</v>
      </c>
      <c r="C21" s="11" t="s">
        <v>207</v>
      </c>
      <c r="D21" s="11" t="s">
        <v>1388</v>
      </c>
      <c r="E21" s="11" t="s">
        <v>66</v>
      </c>
      <c r="F21" s="11" t="s">
        <v>1389</v>
      </c>
      <c r="G21" s="13">
        <v>131868</v>
      </c>
      <c r="H21" s="13">
        <v>130863</v>
      </c>
      <c r="I21" s="14">
        <v>43913</v>
      </c>
      <c r="J21" s="15">
        <v>8.4499999999999993</v>
      </c>
      <c r="K21" s="34" t="s">
        <v>121</v>
      </c>
      <c r="L21" s="15">
        <v>47</v>
      </c>
      <c r="M21" s="15">
        <v>3.7</v>
      </c>
      <c r="N21" s="15" t="s">
        <v>1644</v>
      </c>
      <c r="O21" s="15" t="s">
        <v>1644</v>
      </c>
      <c r="P21" s="19">
        <v>18.100000000000001</v>
      </c>
      <c r="Q21" s="17">
        <v>151</v>
      </c>
      <c r="R21" s="26">
        <v>173</v>
      </c>
      <c r="S21" s="13">
        <v>361.2</v>
      </c>
      <c r="T21" s="17">
        <v>62</v>
      </c>
      <c r="U21" s="17">
        <v>5</v>
      </c>
      <c r="V21" s="17">
        <v>9</v>
      </c>
      <c r="W21" s="46">
        <f t="shared" si="3"/>
        <v>0.35714285714285715</v>
      </c>
      <c r="X21" s="16">
        <v>44252</v>
      </c>
      <c r="Y21" s="16">
        <v>44196</v>
      </c>
      <c r="Z21" s="16" t="s">
        <v>1649</v>
      </c>
      <c r="AA21" s="17">
        <v>128292</v>
      </c>
      <c r="AB21" s="17">
        <v>131868</v>
      </c>
      <c r="AC21" s="39">
        <f t="shared" si="0"/>
        <v>-2.7118027118027119E-2</v>
      </c>
      <c r="AD21" s="19">
        <v>4.3</v>
      </c>
      <c r="AE21" s="19">
        <v>4.6500000000000004</v>
      </c>
      <c r="AF21" s="18">
        <f t="shared" si="1"/>
        <v>-7.5268817204301189E-2</v>
      </c>
      <c r="AG21" s="17">
        <v>24773</v>
      </c>
      <c r="AH21" s="17">
        <v>316481</v>
      </c>
      <c r="AI21" s="19">
        <v>58.13</v>
      </c>
      <c r="AJ21" s="19">
        <v>58.2</v>
      </c>
      <c r="AK21" s="18">
        <f t="shared" si="2"/>
        <v>-1.2027491408934756E-3</v>
      </c>
      <c r="AL21" s="19">
        <v>48.84</v>
      </c>
      <c r="AM21" s="19">
        <v>61.65</v>
      </c>
      <c r="AN21" s="22">
        <v>4.48E-2</v>
      </c>
      <c r="AO21" s="19">
        <v>13.21</v>
      </c>
    </row>
    <row r="22" spans="1:42" ht="17.25" customHeight="1" x14ac:dyDescent="0.35">
      <c r="A22" s="11">
        <v>21</v>
      </c>
      <c r="B22" s="12" t="s">
        <v>143</v>
      </c>
      <c r="C22" s="11" t="s">
        <v>144</v>
      </c>
      <c r="D22" s="11" t="s">
        <v>145</v>
      </c>
      <c r="E22" s="11" t="s">
        <v>66</v>
      </c>
      <c r="F22" s="11" t="s">
        <v>146</v>
      </c>
      <c r="G22" s="13">
        <v>125843</v>
      </c>
      <c r="H22" s="13">
        <v>110360</v>
      </c>
      <c r="I22" s="14">
        <v>44123</v>
      </c>
      <c r="J22" s="15">
        <v>19.63</v>
      </c>
      <c r="K22" s="34" t="s">
        <v>123</v>
      </c>
      <c r="L22" s="15">
        <v>51.8</v>
      </c>
      <c r="M22" s="15">
        <v>3.38</v>
      </c>
      <c r="N22" s="15" t="s">
        <v>1644</v>
      </c>
      <c r="O22" s="15" t="s">
        <v>1644</v>
      </c>
      <c r="P22" s="19">
        <v>44.3</v>
      </c>
      <c r="Q22" s="17">
        <v>275</v>
      </c>
      <c r="R22" s="26">
        <v>172.142</v>
      </c>
      <c r="S22" s="13">
        <v>485</v>
      </c>
      <c r="T22" s="17">
        <v>63.5</v>
      </c>
      <c r="U22" s="17">
        <v>5</v>
      </c>
      <c r="V22" s="17">
        <v>5</v>
      </c>
      <c r="W22" s="46">
        <f t="shared" si="3"/>
        <v>0.5</v>
      </c>
      <c r="X22" s="16">
        <v>44042</v>
      </c>
      <c r="Y22" s="16">
        <v>44012</v>
      </c>
      <c r="AA22" s="17">
        <v>143015</v>
      </c>
      <c r="AB22" s="17">
        <v>125843</v>
      </c>
      <c r="AC22" s="39">
        <f t="shared" si="0"/>
        <v>0.13645574247276368</v>
      </c>
      <c r="AD22" s="19">
        <v>5.76</v>
      </c>
      <c r="AE22" s="19">
        <v>5.0599999999999996</v>
      </c>
      <c r="AF22" s="18">
        <f t="shared" si="1"/>
        <v>0.13833992094861663</v>
      </c>
      <c r="AG22" s="17">
        <v>43351</v>
      </c>
      <c r="AH22" s="17">
        <v>301311</v>
      </c>
      <c r="AI22" s="19">
        <v>221.91</v>
      </c>
      <c r="AJ22" s="19">
        <v>115.69</v>
      </c>
      <c r="AK22" s="18">
        <f t="shared" si="2"/>
        <v>0.91814331402887028</v>
      </c>
      <c r="AL22" s="19">
        <v>132.51</v>
      </c>
      <c r="AM22" s="19">
        <v>246.13</v>
      </c>
      <c r="AN22" s="22">
        <v>9.7000000000000003E-3</v>
      </c>
      <c r="AO22" s="19">
        <v>33.9</v>
      </c>
    </row>
    <row r="23" spans="1:42" ht="17.25" customHeight="1" x14ac:dyDescent="0.35">
      <c r="A23" s="11">
        <v>22</v>
      </c>
      <c r="B23" s="12" t="s">
        <v>251</v>
      </c>
      <c r="C23" s="11" t="s">
        <v>140</v>
      </c>
      <c r="D23" s="11" t="s">
        <v>252</v>
      </c>
      <c r="E23" s="11" t="s">
        <v>66</v>
      </c>
      <c r="F23" s="11" t="s">
        <v>253</v>
      </c>
      <c r="G23" s="13">
        <v>124813</v>
      </c>
      <c r="H23" s="13">
        <v>97102</v>
      </c>
      <c r="I23" s="14">
        <v>43906</v>
      </c>
      <c r="J23" s="15">
        <v>7.34</v>
      </c>
      <c r="K23" s="34" t="s">
        <v>122</v>
      </c>
      <c r="L23" s="15">
        <v>10.9</v>
      </c>
      <c r="M23" s="15">
        <v>0.93</v>
      </c>
      <c r="N23" s="15" t="s">
        <v>1644</v>
      </c>
      <c r="O23" s="15" t="s">
        <v>1644</v>
      </c>
      <c r="P23" s="19">
        <v>24.1</v>
      </c>
      <c r="Q23" s="17">
        <v>115</v>
      </c>
      <c r="R23" s="26">
        <v>210.25</v>
      </c>
      <c r="S23" s="13">
        <v>355</v>
      </c>
      <c r="T23" s="43">
        <v>69.8</v>
      </c>
      <c r="U23" s="43">
        <v>4</v>
      </c>
      <c r="V23" s="43">
        <v>10</v>
      </c>
      <c r="W23" s="46">
        <f t="shared" si="3"/>
        <v>0.2857142857142857</v>
      </c>
      <c r="X23" s="16">
        <v>44253</v>
      </c>
      <c r="Y23" s="16">
        <v>44196</v>
      </c>
      <c r="Z23" s="16" t="s">
        <v>1649</v>
      </c>
      <c r="AA23" s="17">
        <v>69032</v>
      </c>
      <c r="AB23" s="17">
        <v>111148</v>
      </c>
      <c r="AC23" s="39">
        <f t="shared" si="0"/>
        <v>-0.37891819915787961</v>
      </c>
      <c r="AD23" s="19">
        <v>-15.13</v>
      </c>
      <c r="AE23" s="19">
        <v>3.97</v>
      </c>
      <c r="AF23" s="18">
        <f t="shared" si="1"/>
        <v>-4.8110831234256928</v>
      </c>
      <c r="AG23" s="17">
        <v>8256</v>
      </c>
      <c r="AH23" s="17">
        <v>85158</v>
      </c>
      <c r="AI23" s="19">
        <v>40.880000000000003</v>
      </c>
      <c r="AJ23" s="19">
        <v>56.3</v>
      </c>
      <c r="AK23" s="18">
        <f t="shared" si="2"/>
        <v>-0.27388987566607453</v>
      </c>
      <c r="AL23" s="19">
        <v>15.26</v>
      </c>
      <c r="AM23" s="19">
        <v>58.77</v>
      </c>
      <c r="AN23" s="22">
        <v>4.1099999999999998E-2</v>
      </c>
    </row>
    <row r="24" spans="1:42" ht="17" customHeight="1" x14ac:dyDescent="0.35">
      <c r="A24" s="11">
        <v>23</v>
      </c>
      <c r="B24" s="12" t="s">
        <v>340</v>
      </c>
      <c r="C24" s="11" t="s">
        <v>5</v>
      </c>
      <c r="D24" s="11" t="s">
        <v>341</v>
      </c>
      <c r="E24" s="11" t="s">
        <v>66</v>
      </c>
      <c r="F24" s="11" t="s">
        <v>342</v>
      </c>
      <c r="G24" s="13">
        <v>122286</v>
      </c>
      <c r="H24" s="13">
        <v>121162</v>
      </c>
      <c r="I24" s="14">
        <v>43963</v>
      </c>
      <c r="J24" s="15">
        <v>4.0999999999999996</v>
      </c>
      <c r="K24" s="34" t="s">
        <v>122</v>
      </c>
      <c r="L24" s="15">
        <v>5.15</v>
      </c>
      <c r="M24" s="15">
        <v>0.9</v>
      </c>
      <c r="N24" s="15" t="s">
        <v>1644</v>
      </c>
      <c r="O24" s="15" t="s">
        <v>1644</v>
      </c>
      <c r="P24" s="19">
        <v>21.1</v>
      </c>
      <c r="Q24" s="17">
        <v>789</v>
      </c>
      <c r="R24" s="26">
        <v>26.8</v>
      </c>
      <c r="S24" s="13">
        <v>431.55</v>
      </c>
      <c r="T24" s="17">
        <v>59.333333333333336</v>
      </c>
      <c r="U24" s="17">
        <v>2</v>
      </c>
      <c r="V24" s="17">
        <v>7</v>
      </c>
      <c r="W24" s="46">
        <f t="shared" si="3"/>
        <v>0.22222222222222221</v>
      </c>
      <c r="X24" s="16">
        <v>43922</v>
      </c>
      <c r="Y24" s="16">
        <v>43862</v>
      </c>
      <c r="AA24" s="17">
        <v>122286</v>
      </c>
      <c r="AB24" s="17">
        <v>121162</v>
      </c>
      <c r="AC24" s="39">
        <f t="shared" si="0"/>
        <v>9.2768359716742868E-3</v>
      </c>
      <c r="AD24" s="19">
        <v>1.41</v>
      </c>
      <c r="AE24" s="19">
        <v>4.33</v>
      </c>
      <c r="AF24" s="18">
        <f t="shared" si="1"/>
        <v>-0.67436489607390293</v>
      </c>
      <c r="AG24" s="17">
        <v>3076</v>
      </c>
      <c r="AH24" s="17">
        <v>45256</v>
      </c>
      <c r="AI24" s="19">
        <v>31.59</v>
      </c>
      <c r="AJ24" s="19">
        <v>28.23</v>
      </c>
      <c r="AK24" s="18">
        <f t="shared" si="2"/>
        <v>0.11902231668437829</v>
      </c>
      <c r="AL24" s="19">
        <v>27.33</v>
      </c>
      <c r="AM24" s="19">
        <v>42.99</v>
      </c>
      <c r="AN24" s="22">
        <v>2.07E-2</v>
      </c>
      <c r="AO24" s="19">
        <v>10.62</v>
      </c>
    </row>
    <row r="25" spans="1:42" ht="17.25" customHeight="1" x14ac:dyDescent="0.35">
      <c r="A25" s="11">
        <v>24</v>
      </c>
      <c r="B25" s="12" t="s">
        <v>434</v>
      </c>
      <c r="C25" s="11" t="s">
        <v>196</v>
      </c>
      <c r="D25" s="11" t="s">
        <v>435</v>
      </c>
      <c r="E25" s="11" t="s">
        <v>66</v>
      </c>
      <c r="F25" s="11" t="s">
        <v>436</v>
      </c>
      <c r="G25" s="13">
        <v>120304</v>
      </c>
      <c r="H25" s="13">
        <v>120101</v>
      </c>
      <c r="I25" s="14">
        <v>39542</v>
      </c>
      <c r="J25" s="15">
        <v>3.4</v>
      </c>
      <c r="K25" s="34" t="s">
        <v>123</v>
      </c>
      <c r="L25" s="15">
        <v>39.799999999999997</v>
      </c>
      <c r="M25" s="15">
        <v>0</v>
      </c>
      <c r="N25" s="15" t="s">
        <v>1644</v>
      </c>
      <c r="O25" s="15" t="s">
        <v>1645</v>
      </c>
      <c r="P25" s="19">
        <v>0.65</v>
      </c>
      <c r="Q25" s="17">
        <v>4.0999999999999996</v>
      </c>
      <c r="R25" s="26">
        <v>158.209</v>
      </c>
      <c r="S25" s="13">
        <v>275.19400000000002</v>
      </c>
      <c r="T25" s="43">
        <v>60.625</v>
      </c>
      <c r="U25" s="43">
        <v>2</v>
      </c>
      <c r="V25" s="43">
        <v>6</v>
      </c>
      <c r="W25" s="46">
        <f t="shared" si="3"/>
        <v>0.25</v>
      </c>
      <c r="X25" s="16">
        <v>44239</v>
      </c>
      <c r="Y25" s="16">
        <v>44196</v>
      </c>
      <c r="Z25" s="16" t="s">
        <v>1649</v>
      </c>
      <c r="AA25" s="17">
        <v>107569</v>
      </c>
      <c r="AB25" s="27">
        <v>120182</v>
      </c>
      <c r="AC25" s="39">
        <f t="shared" si="0"/>
        <v>-0.10494916043999933</v>
      </c>
      <c r="AD25" s="19">
        <v>0</v>
      </c>
      <c r="AE25" s="19">
        <v>0.03</v>
      </c>
      <c r="AF25" s="18">
        <f t="shared" si="1"/>
        <v>-1</v>
      </c>
      <c r="AG25" s="17">
        <v>0</v>
      </c>
      <c r="AH25" s="17">
        <v>3985749</v>
      </c>
      <c r="AI25" s="19">
        <v>2.39</v>
      </c>
      <c r="AJ25" s="19">
        <v>3.12</v>
      </c>
      <c r="AK25" s="18">
        <f t="shared" si="2"/>
        <v>-0.23397435897435895</v>
      </c>
      <c r="AL25" s="19">
        <v>1.26</v>
      </c>
      <c r="AM25" s="19">
        <v>3.25</v>
      </c>
      <c r="AO25" s="19">
        <v>616.66999999999996</v>
      </c>
    </row>
    <row r="26" spans="1:42" ht="17.25" customHeight="1" x14ac:dyDescent="0.35">
      <c r="A26" s="11">
        <v>25</v>
      </c>
      <c r="B26" s="12" t="s">
        <v>1470</v>
      </c>
      <c r="C26" s="11" t="s">
        <v>6</v>
      </c>
      <c r="D26" s="11" t="s">
        <v>1471</v>
      </c>
      <c r="E26" s="11" t="s">
        <v>66</v>
      </c>
      <c r="F26" s="11" t="s">
        <v>1472</v>
      </c>
      <c r="G26" s="13">
        <v>113589</v>
      </c>
      <c r="H26" s="13">
        <v>110584</v>
      </c>
      <c r="I26" s="14">
        <v>43899</v>
      </c>
      <c r="J26" s="15">
        <v>12.6</v>
      </c>
      <c r="K26" s="15" t="s">
        <v>122</v>
      </c>
      <c r="L26" s="15">
        <f>55.1+7</f>
        <v>62.1</v>
      </c>
      <c r="M26" s="15">
        <v>5.4</v>
      </c>
      <c r="N26" s="15" t="s">
        <v>1644</v>
      </c>
      <c r="O26" s="15" t="s">
        <v>1644</v>
      </c>
      <c r="P26" s="19">
        <v>26</v>
      </c>
      <c r="Q26" s="17">
        <v>274</v>
      </c>
      <c r="R26" s="26">
        <v>94.866</v>
      </c>
      <c r="S26" s="13">
        <v>579.09199999999998</v>
      </c>
      <c r="T26" s="43">
        <v>66.375</v>
      </c>
      <c r="U26" s="43">
        <v>3</v>
      </c>
      <c r="V26" s="43">
        <v>5</v>
      </c>
      <c r="W26" s="46">
        <f t="shared" si="3"/>
        <v>0.375</v>
      </c>
      <c r="X26" s="16">
        <v>44251</v>
      </c>
      <c r="Y26" s="16">
        <v>44196</v>
      </c>
      <c r="Z26" s="16" t="s">
        <v>1649</v>
      </c>
      <c r="AA26" s="17">
        <f>85528+8225</f>
        <v>93753</v>
      </c>
      <c r="AB26" s="17">
        <f>91244+22345</f>
        <v>113589</v>
      </c>
      <c r="AC26" s="39">
        <f t="shared" si="0"/>
        <v>-0.17462958561128278</v>
      </c>
      <c r="AD26" s="19">
        <v>1.87</v>
      </c>
      <c r="AE26" s="19">
        <v>2.75</v>
      </c>
      <c r="AF26" s="18">
        <f t="shared" si="1"/>
        <v>-0.31999999999999995</v>
      </c>
      <c r="AG26" s="17">
        <v>68951</v>
      </c>
      <c r="AH26" s="17">
        <v>2819627</v>
      </c>
      <c r="AI26" s="19">
        <v>30.16</v>
      </c>
      <c r="AJ26" s="19">
        <v>34.130000000000003</v>
      </c>
      <c r="AK26" s="18">
        <f t="shared" si="2"/>
        <v>-0.11631995312042198</v>
      </c>
      <c r="AL26" s="19">
        <v>17.95</v>
      </c>
      <c r="AM26" s="19">
        <v>37.729999999999997</v>
      </c>
      <c r="AN26" s="22">
        <v>1.9400000000000001E-2</v>
      </c>
      <c r="AO26" s="19">
        <v>19.73</v>
      </c>
      <c r="AP26" s="1"/>
    </row>
    <row r="27" spans="1:42" ht="17.25" customHeight="1" x14ac:dyDescent="0.35">
      <c r="A27" s="11">
        <v>26</v>
      </c>
      <c r="B27" s="12" t="s">
        <v>522</v>
      </c>
      <c r="C27" s="11" t="s">
        <v>155</v>
      </c>
      <c r="D27" s="11" t="s">
        <v>523</v>
      </c>
      <c r="E27" s="11" t="s">
        <v>66</v>
      </c>
      <c r="F27" s="11" t="s">
        <v>524</v>
      </c>
      <c r="G27" s="13">
        <v>110225</v>
      </c>
      <c r="H27" s="13">
        <v>108203</v>
      </c>
      <c r="I27" s="14">
        <v>43927</v>
      </c>
      <c r="J27" s="15">
        <v>2.2999999999999998</v>
      </c>
      <c r="K27" s="34" t="s">
        <v>124</v>
      </c>
      <c r="L27" s="15">
        <v>6.1</v>
      </c>
      <c r="M27" s="15">
        <v>1.3</v>
      </c>
      <c r="N27" s="15" t="s">
        <v>1644</v>
      </c>
      <c r="O27" s="15" t="s">
        <v>1644</v>
      </c>
      <c r="P27" s="19">
        <v>10.89</v>
      </c>
      <c r="Q27" s="17">
        <v>481</v>
      </c>
      <c r="R27" s="26">
        <v>23</v>
      </c>
      <c r="S27" s="13">
        <v>360</v>
      </c>
      <c r="T27" s="43">
        <v>63.363636363636367</v>
      </c>
      <c r="U27" s="43">
        <v>3</v>
      </c>
      <c r="V27" s="43">
        <v>8</v>
      </c>
      <c r="W27" s="46">
        <f t="shared" si="3"/>
        <v>0.27272727272727271</v>
      </c>
      <c r="X27" s="16">
        <v>43915</v>
      </c>
      <c r="Y27" s="16">
        <v>43863</v>
      </c>
      <c r="AA27" s="17">
        <v>110225</v>
      </c>
      <c r="AB27" s="17">
        <v>108203</v>
      </c>
      <c r="AC27" s="39">
        <f t="shared" si="0"/>
        <v>1.8687097400256925E-2</v>
      </c>
      <c r="AD27" s="19">
        <v>10.25</v>
      </c>
      <c r="AE27" s="19">
        <v>9.73</v>
      </c>
      <c r="AF27" s="18">
        <f t="shared" si="1"/>
        <v>5.3442959917780017E-2</v>
      </c>
      <c r="AG27" s="17">
        <v>2254</v>
      </c>
      <c r="AH27" s="17">
        <v>51236</v>
      </c>
      <c r="AI27" s="19">
        <v>265.62</v>
      </c>
      <c r="AJ27" s="19">
        <v>213.35</v>
      </c>
      <c r="AK27" s="18">
        <f t="shared" si="2"/>
        <v>0.2449964846496368</v>
      </c>
      <c r="AL27" s="19">
        <v>140.63</v>
      </c>
      <c r="AM27" s="19">
        <v>292.95</v>
      </c>
      <c r="AN27" s="22">
        <v>2.5999999999999999E-2</v>
      </c>
      <c r="AO27" s="19">
        <v>21.69</v>
      </c>
    </row>
    <row r="28" spans="1:42" ht="17.25" customHeight="1" x14ac:dyDescent="0.35">
      <c r="A28" s="11">
        <v>27</v>
      </c>
      <c r="B28" s="12" t="s">
        <v>613</v>
      </c>
      <c r="C28" s="11" t="s">
        <v>140</v>
      </c>
      <c r="D28" s="11" t="s">
        <v>614</v>
      </c>
      <c r="E28" s="11" t="s">
        <v>66</v>
      </c>
      <c r="F28" s="11" t="s">
        <v>615</v>
      </c>
      <c r="G28" s="13">
        <v>109559</v>
      </c>
      <c r="H28" s="13">
        <v>114217</v>
      </c>
      <c r="I28" s="14">
        <v>43915</v>
      </c>
      <c r="J28" s="15">
        <v>7.4</v>
      </c>
      <c r="K28" s="34" t="s">
        <v>121</v>
      </c>
      <c r="L28" s="15">
        <v>14.2</v>
      </c>
      <c r="M28" s="15">
        <v>0.1</v>
      </c>
      <c r="N28" s="15" t="s">
        <v>1644</v>
      </c>
      <c r="O28" s="15" t="s">
        <v>1644</v>
      </c>
      <c r="P28" s="19">
        <v>21.96</v>
      </c>
      <c r="Q28" s="17">
        <v>169</v>
      </c>
      <c r="R28" s="26">
        <v>188.738</v>
      </c>
      <c r="S28" s="13">
        <v>413.04399999999998</v>
      </c>
      <c r="T28" s="43">
        <v>61.833333333333336</v>
      </c>
      <c r="U28" s="43">
        <v>2</v>
      </c>
      <c r="V28" s="43">
        <v>10</v>
      </c>
      <c r="W28" s="46">
        <f t="shared" si="3"/>
        <v>0.16666666666666666</v>
      </c>
      <c r="X28" s="16">
        <v>44251</v>
      </c>
      <c r="Y28" s="16">
        <v>44196</v>
      </c>
      <c r="Z28" s="16" t="s">
        <v>1649</v>
      </c>
      <c r="AA28" s="17">
        <v>65494</v>
      </c>
      <c r="AB28" s="17">
        <v>109559</v>
      </c>
      <c r="AC28" s="39">
        <f t="shared" si="0"/>
        <v>-0.40220337900126873</v>
      </c>
      <c r="AD28" s="19">
        <v>-9.06</v>
      </c>
      <c r="AE28" s="19">
        <v>6.77</v>
      </c>
      <c r="AF28" s="18">
        <f t="shared" si="1"/>
        <v>-2.338257016248154</v>
      </c>
      <c r="AG28" s="17">
        <v>1425</v>
      </c>
      <c r="AH28" s="17">
        <v>54721</v>
      </c>
      <c r="AI28" s="19">
        <v>69.150000000000006</v>
      </c>
      <c r="AJ28" s="19">
        <v>104.54</v>
      </c>
      <c r="AK28" s="18">
        <f t="shared" si="2"/>
        <v>-0.33853070594987561</v>
      </c>
      <c r="AL28" s="19">
        <v>40.04</v>
      </c>
      <c r="AM28" s="19">
        <v>90.1</v>
      </c>
      <c r="AN28" s="22">
        <v>4.2599999999999999E-2</v>
      </c>
      <c r="AO28" s="29"/>
    </row>
    <row r="29" spans="1:42" ht="17.25" customHeight="1" x14ac:dyDescent="0.35">
      <c r="A29" s="11">
        <v>28</v>
      </c>
      <c r="B29" s="12" t="s">
        <v>698</v>
      </c>
      <c r="C29" s="11" t="s">
        <v>207</v>
      </c>
      <c r="D29" s="11" t="s">
        <v>699</v>
      </c>
      <c r="E29" s="11" t="s">
        <v>66</v>
      </c>
      <c r="F29" s="11" t="s">
        <v>700</v>
      </c>
      <c r="G29" s="13">
        <v>108942</v>
      </c>
      <c r="H29" s="13">
        <v>94507</v>
      </c>
      <c r="I29" s="14">
        <v>43945</v>
      </c>
      <c r="J29" s="15">
        <v>26.8</v>
      </c>
      <c r="K29" s="34" t="s">
        <v>123</v>
      </c>
      <c r="L29" s="15">
        <v>29.5</v>
      </c>
      <c r="M29" s="15">
        <v>0.7</v>
      </c>
      <c r="N29" s="15" t="s">
        <v>1644</v>
      </c>
      <c r="O29" s="15" t="s">
        <v>1644</v>
      </c>
      <c r="P29" s="19">
        <v>36.4</v>
      </c>
      <c r="Q29" s="17">
        <v>461</v>
      </c>
      <c r="R29" s="26">
        <v>78.8</v>
      </c>
      <c r="S29" s="13">
        <v>1556</v>
      </c>
      <c r="T29" s="43">
        <v>63.833333333333336</v>
      </c>
      <c r="U29" s="43">
        <v>2</v>
      </c>
      <c r="V29" s="43">
        <v>10</v>
      </c>
      <c r="W29" s="46">
        <f t="shared" si="3"/>
        <v>0.16666666666666666</v>
      </c>
      <c r="X29" s="16">
        <v>44231</v>
      </c>
      <c r="Y29" s="16">
        <v>44196</v>
      </c>
      <c r="Z29" s="16" t="s">
        <v>1649</v>
      </c>
      <c r="AA29" s="17">
        <v>103564</v>
      </c>
      <c r="AB29" s="17">
        <v>108942</v>
      </c>
      <c r="AC29" s="39">
        <f t="shared" si="0"/>
        <v>-4.9365717537772393E-2</v>
      </c>
      <c r="AD29" s="19">
        <v>2.2799999999999998</v>
      </c>
      <c r="AE29" s="19">
        <v>2.83</v>
      </c>
      <c r="AF29" s="18">
        <f t="shared" si="1"/>
        <v>-0.19434628975265025</v>
      </c>
      <c r="AG29" s="17">
        <v>70669</v>
      </c>
      <c r="AH29" s="17">
        <v>273869</v>
      </c>
      <c r="AI29" s="19">
        <v>52.16</v>
      </c>
      <c r="AJ29" s="19">
        <v>43.78</v>
      </c>
      <c r="AK29" s="18">
        <f t="shared" si="2"/>
        <v>0.19141160347190486</v>
      </c>
      <c r="AL29" s="19">
        <v>31.71</v>
      </c>
      <c r="AM29" s="19">
        <v>55.83</v>
      </c>
      <c r="AN29" s="22">
        <v>1.8200000000000001E-2</v>
      </c>
      <c r="AO29" s="19">
        <v>24.33</v>
      </c>
    </row>
    <row r="30" spans="1:42" ht="17.25" customHeight="1" x14ac:dyDescent="0.35">
      <c r="A30" s="11">
        <v>29</v>
      </c>
      <c r="B30" s="12" t="s">
        <v>789</v>
      </c>
      <c r="C30" s="11" t="s">
        <v>438</v>
      </c>
      <c r="D30" s="11" t="s">
        <v>790</v>
      </c>
      <c r="E30" s="11" t="s">
        <v>66</v>
      </c>
      <c r="F30" s="11" t="s">
        <v>791</v>
      </c>
      <c r="G30" s="13">
        <v>104213</v>
      </c>
      <c r="H30" s="13">
        <v>92105</v>
      </c>
      <c r="I30" s="14">
        <v>43917</v>
      </c>
      <c r="J30" s="15">
        <v>5.0999999999999996</v>
      </c>
      <c r="K30" s="34" t="s">
        <v>121</v>
      </c>
      <c r="L30" s="15">
        <v>16</v>
      </c>
      <c r="M30" s="15">
        <v>0.24</v>
      </c>
      <c r="N30" s="15" t="s">
        <v>1645</v>
      </c>
      <c r="O30" s="15" t="s">
        <v>1644</v>
      </c>
      <c r="P30" s="19">
        <v>15.5</v>
      </c>
      <c r="Q30" s="17">
        <v>247</v>
      </c>
      <c r="R30" s="26">
        <v>62.7</v>
      </c>
      <c r="S30" s="13">
        <v>564</v>
      </c>
      <c r="T30" s="17">
        <v>62</v>
      </c>
      <c r="U30" s="17">
        <v>2</v>
      </c>
      <c r="V30" s="17">
        <v>6</v>
      </c>
      <c r="W30" s="46">
        <f t="shared" si="3"/>
        <v>0.25</v>
      </c>
      <c r="X30" s="16">
        <v>44245</v>
      </c>
      <c r="Y30" s="16">
        <v>44196</v>
      </c>
      <c r="Z30" s="16" t="s">
        <v>1649</v>
      </c>
      <c r="AA30" s="17">
        <v>121867</v>
      </c>
      <c r="AB30" s="17">
        <v>104213</v>
      </c>
      <c r="AC30" s="39">
        <f t="shared" si="0"/>
        <v>0.16940304952357191</v>
      </c>
      <c r="AD30" s="19">
        <v>17.98</v>
      </c>
      <c r="AE30" s="19">
        <v>18.47</v>
      </c>
      <c r="AF30" s="18">
        <f t="shared" si="1"/>
        <v>-2.652950730914989E-2</v>
      </c>
      <c r="AG30" s="17">
        <v>21691</v>
      </c>
      <c r="AH30" s="17">
        <v>86615</v>
      </c>
      <c r="AI30" s="19">
        <v>321.08999999999997</v>
      </c>
      <c r="AJ30" s="19">
        <v>298.01</v>
      </c>
      <c r="AK30" s="18">
        <f t="shared" si="2"/>
        <v>7.7447065534713547E-2</v>
      </c>
      <c r="AL30" s="19">
        <v>171.03</v>
      </c>
      <c r="AM30" s="19">
        <v>342.29</v>
      </c>
      <c r="AN30" s="22">
        <v>1.35E-2</v>
      </c>
      <c r="AO30" s="19">
        <v>18.89</v>
      </c>
    </row>
    <row r="31" spans="1:42" ht="17.25" customHeight="1" x14ac:dyDescent="0.35">
      <c r="A31" s="11">
        <v>30</v>
      </c>
      <c r="B31" s="12" t="s">
        <v>884</v>
      </c>
      <c r="C31" s="11" t="s">
        <v>6</v>
      </c>
      <c r="D31" s="11" t="s">
        <v>885</v>
      </c>
      <c r="E31" s="11" t="s">
        <v>66</v>
      </c>
      <c r="F31" s="11" t="s">
        <v>886</v>
      </c>
      <c r="G31" s="13">
        <v>103915</v>
      </c>
      <c r="H31" s="13">
        <v>101060</v>
      </c>
      <c r="I31" s="14">
        <v>43906</v>
      </c>
      <c r="J31" s="15">
        <v>8.5</v>
      </c>
      <c r="K31" s="34" t="s">
        <v>124</v>
      </c>
      <c r="L31" s="15">
        <v>49.8</v>
      </c>
      <c r="M31" s="15">
        <v>7.2</v>
      </c>
      <c r="N31" s="15" t="s">
        <v>1644</v>
      </c>
      <c r="O31" s="15" t="s">
        <v>1644</v>
      </c>
      <c r="P31" s="19">
        <v>36</v>
      </c>
      <c r="Q31" s="17">
        <v>550</v>
      </c>
      <c r="R31" s="26">
        <v>65</v>
      </c>
      <c r="S31" s="13">
        <v>635</v>
      </c>
      <c r="T31" s="43">
        <v>63.545454545454547</v>
      </c>
      <c r="U31" s="43">
        <v>4</v>
      </c>
      <c r="V31" s="43">
        <v>7</v>
      </c>
      <c r="W31" s="46">
        <f t="shared" si="3"/>
        <v>0.36363636363636365</v>
      </c>
      <c r="X31" s="16">
        <v>44250</v>
      </c>
      <c r="Y31" s="16">
        <v>44196</v>
      </c>
      <c r="Z31" s="16" t="s">
        <v>1649</v>
      </c>
      <c r="AA31" s="17">
        <v>72340</v>
      </c>
      <c r="AB31" s="17">
        <v>85063</v>
      </c>
      <c r="AC31" s="39">
        <f t="shared" si="0"/>
        <v>-0.14957149406910172</v>
      </c>
      <c r="AD31" s="19">
        <v>0.41</v>
      </c>
      <c r="AE31" s="19">
        <v>4.05</v>
      </c>
      <c r="AF31" s="18">
        <f t="shared" si="1"/>
        <v>-0.89876543209876536</v>
      </c>
      <c r="AG31" s="17">
        <v>26392</v>
      </c>
      <c r="AH31" s="17">
        <v>1955163</v>
      </c>
      <c r="AI31" s="19">
        <v>30.08</v>
      </c>
      <c r="AJ31" s="19">
        <v>51.56</v>
      </c>
      <c r="AK31" s="18">
        <f t="shared" si="2"/>
        <v>-0.41660201706749422</v>
      </c>
      <c r="AL31" s="19">
        <v>20.76</v>
      </c>
      <c r="AM31" s="19">
        <v>38.880000000000003</v>
      </c>
      <c r="AN31" s="22">
        <v>1.03E-2</v>
      </c>
      <c r="AO31" s="19">
        <v>94.32</v>
      </c>
    </row>
    <row r="32" spans="1:42" ht="17.25" customHeight="1" x14ac:dyDescent="0.35">
      <c r="A32" s="11">
        <v>31</v>
      </c>
      <c r="B32" s="12" t="s">
        <v>969</v>
      </c>
      <c r="C32" s="11" t="s">
        <v>6</v>
      </c>
      <c r="D32" s="11" t="s">
        <v>970</v>
      </c>
      <c r="E32" s="11" t="s">
        <v>66</v>
      </c>
      <c r="F32" s="11" t="s">
        <v>971</v>
      </c>
      <c r="G32" s="13">
        <v>103449</v>
      </c>
      <c r="H32" s="13">
        <v>97120</v>
      </c>
      <c r="I32" s="14">
        <v>43901</v>
      </c>
      <c r="J32" s="15">
        <v>7.7510000000000003</v>
      </c>
      <c r="K32" s="34" t="s">
        <v>124</v>
      </c>
      <c r="L32" s="15">
        <v>97</v>
      </c>
      <c r="M32" s="15">
        <v>9.4</v>
      </c>
      <c r="N32" s="15" t="s">
        <v>1644</v>
      </c>
      <c r="O32" s="15" t="s">
        <v>1644</v>
      </c>
      <c r="P32" s="19">
        <v>25.521000000000001</v>
      </c>
      <c r="Q32" s="17">
        <v>482</v>
      </c>
      <c r="R32" s="26">
        <v>52.988</v>
      </c>
      <c r="S32" s="13">
        <v>643.86500000000001</v>
      </c>
      <c r="T32" s="43">
        <v>73.928571428571431</v>
      </c>
      <c r="W32" s="46" t="e">
        <f t="shared" si="3"/>
        <v>#DIV/0!</v>
      </c>
      <c r="X32" s="16">
        <v>44253</v>
      </c>
      <c r="Y32" s="16">
        <v>44196</v>
      </c>
      <c r="Z32" s="16" t="s">
        <v>1649</v>
      </c>
      <c r="AA32" s="17">
        <v>74298</v>
      </c>
      <c r="AB32" s="17">
        <v>74286</v>
      </c>
      <c r="AC32" s="39">
        <f t="shared" si="0"/>
        <v>1.61537840239076E-4</v>
      </c>
      <c r="AD32" s="19">
        <v>4.72</v>
      </c>
      <c r="AE32" s="19">
        <v>8.0399999999999991</v>
      </c>
      <c r="AF32" s="18">
        <f t="shared" si="1"/>
        <v>-0.41293532338308453</v>
      </c>
      <c r="AG32" s="17">
        <v>22162</v>
      </c>
      <c r="AH32" s="17">
        <v>2260090</v>
      </c>
      <c r="AI32" s="19">
        <v>61.14</v>
      </c>
      <c r="AJ32" s="19">
        <v>76.14</v>
      </c>
      <c r="AK32" s="18">
        <f t="shared" si="2"/>
        <v>-0.19700551615445233</v>
      </c>
      <c r="AL32" s="19">
        <v>32</v>
      </c>
      <c r="AM32" s="19">
        <v>72.84</v>
      </c>
      <c r="AN32" s="22">
        <v>2.8199999999999999E-2</v>
      </c>
      <c r="AO32" s="19">
        <v>15.3</v>
      </c>
    </row>
    <row r="33" spans="1:42" ht="17.25" customHeight="1" x14ac:dyDescent="0.35">
      <c r="A33" s="11">
        <v>32</v>
      </c>
      <c r="B33" s="12" t="s">
        <v>1055</v>
      </c>
      <c r="C33" s="11" t="s">
        <v>140</v>
      </c>
      <c r="D33" s="11" t="s">
        <v>1056</v>
      </c>
      <c r="E33" s="11" t="s">
        <v>66</v>
      </c>
      <c r="F33" s="11" t="s">
        <v>1057</v>
      </c>
      <c r="G33" s="13">
        <v>102729</v>
      </c>
      <c r="H33" s="13">
        <v>111407</v>
      </c>
      <c r="I33" s="14">
        <v>43909</v>
      </c>
      <c r="J33" s="15">
        <v>4.3325529999999999</v>
      </c>
      <c r="K33" s="34" t="s">
        <v>124</v>
      </c>
      <c r="L33" s="15">
        <v>9.3000000000000007</v>
      </c>
      <c r="M33" s="15">
        <v>0.2</v>
      </c>
      <c r="N33" s="15" t="s">
        <v>1644</v>
      </c>
      <c r="O33" s="15" t="s">
        <v>1644</v>
      </c>
      <c r="P33" s="19">
        <v>28.175000000000001</v>
      </c>
      <c r="Q33" s="17">
        <v>103</v>
      </c>
      <c r="S33" s="13">
        <v>335</v>
      </c>
      <c r="W33" s="46" t="e">
        <f t="shared" si="3"/>
        <v>#DIV/0!</v>
      </c>
      <c r="X33" s="16">
        <v>43884</v>
      </c>
      <c r="Y33" s="16">
        <v>43830</v>
      </c>
      <c r="AA33" s="17">
        <v>64912</v>
      </c>
      <c r="AB33" s="17">
        <v>108324</v>
      </c>
      <c r="AC33" s="39">
        <f t="shared" si="0"/>
        <v>-0.40076068092020234</v>
      </c>
      <c r="AD33" s="19">
        <v>-3.5</v>
      </c>
      <c r="AE33" s="19">
        <v>5.84</v>
      </c>
      <c r="AF33" s="18">
        <f t="shared" si="1"/>
        <v>-1.5993150684931507</v>
      </c>
      <c r="AG33" s="17">
        <v>260</v>
      </c>
      <c r="AH33" s="17">
        <v>51774</v>
      </c>
      <c r="AI33" s="19">
        <v>55.71</v>
      </c>
      <c r="AJ33" s="19">
        <v>86.63</v>
      </c>
      <c r="AK33" s="18">
        <f t="shared" si="2"/>
        <v>-0.35692023548424329</v>
      </c>
      <c r="AL33" s="19">
        <v>31</v>
      </c>
      <c r="AM33" s="19">
        <v>82.59</v>
      </c>
      <c r="AN33" s="22">
        <v>4.9599999999999998E-2</v>
      </c>
    </row>
    <row r="34" spans="1:42" ht="17.25" customHeight="1" x14ac:dyDescent="0.35">
      <c r="A34" s="11">
        <v>33</v>
      </c>
      <c r="B34" s="12" t="s">
        <v>1585</v>
      </c>
      <c r="C34" s="11" t="s">
        <v>7</v>
      </c>
      <c r="D34" s="11" t="s">
        <v>1586</v>
      </c>
      <c r="E34" s="11" t="s">
        <v>66</v>
      </c>
      <c r="F34" s="11" t="s">
        <v>1587</v>
      </c>
      <c r="G34" s="13">
        <v>95214</v>
      </c>
      <c r="H34" s="13">
        <v>120268</v>
      </c>
      <c r="I34" s="14">
        <v>43902</v>
      </c>
      <c r="J34" s="15">
        <v>10.47</v>
      </c>
      <c r="K34" s="15" t="s">
        <v>124</v>
      </c>
      <c r="L34" s="15">
        <v>75</v>
      </c>
      <c r="M34" s="15">
        <v>4.0999999999999996</v>
      </c>
      <c r="N34" s="15" t="s">
        <v>1644</v>
      </c>
      <c r="O34" s="15" t="s">
        <v>1645</v>
      </c>
      <c r="P34" s="19">
        <v>24.5</v>
      </c>
      <c r="Q34" s="17">
        <v>486</v>
      </c>
      <c r="R34" s="26">
        <v>50.47</v>
      </c>
      <c r="S34" s="13">
        <v>1135.9000000000001</v>
      </c>
      <c r="T34" s="43">
        <v>63.6</v>
      </c>
      <c r="U34" s="43">
        <v>4</v>
      </c>
      <c r="V34" s="43">
        <v>6</v>
      </c>
      <c r="W34" s="46">
        <f t="shared" si="3"/>
        <v>0.4</v>
      </c>
      <c r="X34" s="16">
        <v>44239</v>
      </c>
      <c r="Y34" s="16">
        <v>44196</v>
      </c>
      <c r="Z34" s="16" t="s">
        <v>1649</v>
      </c>
      <c r="AA34" s="17">
        <v>79619</v>
      </c>
      <c r="AB34" s="17">
        <v>95214</v>
      </c>
      <c r="AC34" s="39">
        <f t="shared" si="0"/>
        <v>-0.16378893860146618</v>
      </c>
      <c r="AD34" s="19">
        <v>0.57999999999999996</v>
      </c>
      <c r="AE34" s="19">
        <v>-0.62</v>
      </c>
      <c r="AF34" s="18">
        <f t="shared" si="1"/>
        <v>-1.9354838709677418</v>
      </c>
      <c r="AG34" s="17">
        <v>25524</v>
      </c>
      <c r="AH34" s="17">
        <v>253452</v>
      </c>
      <c r="AI34" s="19">
        <v>10.79</v>
      </c>
      <c r="AJ34" s="19">
        <v>11.1</v>
      </c>
      <c r="AK34" s="18">
        <f t="shared" si="2"/>
        <v>-2.7927927927927972E-2</v>
      </c>
      <c r="AL34" s="19">
        <v>5.48</v>
      </c>
      <c r="AM34" s="19">
        <v>14.34</v>
      </c>
      <c r="AN34" s="22">
        <v>2.8999999999999998E-3</v>
      </c>
      <c r="AO34" s="19">
        <v>24.6</v>
      </c>
      <c r="AP34" s="1"/>
    </row>
    <row r="35" spans="1:42" ht="17.25" customHeight="1" x14ac:dyDescent="0.35">
      <c r="A35" s="11">
        <v>34</v>
      </c>
      <c r="B35" s="12" t="s">
        <v>1139</v>
      </c>
      <c r="C35" s="11" t="s">
        <v>2</v>
      </c>
      <c r="D35" s="11" t="s">
        <v>1140</v>
      </c>
      <c r="E35" s="11" t="s">
        <v>66</v>
      </c>
      <c r="F35" s="11" t="s">
        <v>1141</v>
      </c>
      <c r="G35" s="13">
        <v>92154</v>
      </c>
      <c r="H35" s="13">
        <v>90621</v>
      </c>
      <c r="I35" s="14">
        <v>43970</v>
      </c>
      <c r="J35" s="15">
        <v>7.29</v>
      </c>
      <c r="K35" s="34" t="s">
        <v>122</v>
      </c>
      <c r="L35" s="15">
        <f>26.8+7.6</f>
        <v>34.4</v>
      </c>
      <c r="M35" s="15">
        <v>0.9</v>
      </c>
      <c r="N35" s="15" t="s">
        <v>1644</v>
      </c>
      <c r="O35" s="15" t="s">
        <v>1644</v>
      </c>
      <c r="P35" s="19">
        <v>3.4</v>
      </c>
      <c r="Q35" s="17">
        <v>39</v>
      </c>
      <c r="R35" s="26">
        <f>86087/1000</f>
        <v>86.087000000000003</v>
      </c>
      <c r="S35" s="13">
        <v>1319</v>
      </c>
      <c r="T35" s="17">
        <v>70.666666666666671</v>
      </c>
      <c r="U35" s="17">
        <v>1</v>
      </c>
      <c r="V35" s="17">
        <v>11</v>
      </c>
      <c r="W35" s="46">
        <f t="shared" si="3"/>
        <v>8.3333333333333329E-2</v>
      </c>
      <c r="X35" s="16">
        <v>43917</v>
      </c>
      <c r="Y35" s="16">
        <v>43861</v>
      </c>
      <c r="AA35" s="17">
        <v>92154</v>
      </c>
      <c r="AB35" s="17">
        <v>90621</v>
      </c>
      <c r="AC35" s="39">
        <f t="shared" si="0"/>
        <v>1.6916608733075114E-2</v>
      </c>
      <c r="AD35" s="19">
        <v>6.03</v>
      </c>
      <c r="AE35" s="19">
        <f>5.91-6.04</f>
        <v>-0.12999999999999989</v>
      </c>
      <c r="AF35" s="18">
        <f t="shared" si="1"/>
        <v>-47.384615384615422</v>
      </c>
      <c r="AG35" s="17">
        <v>41691</v>
      </c>
      <c r="AH35" s="17">
        <v>118861</v>
      </c>
      <c r="AI35" s="19">
        <v>73.290000000000006</v>
      </c>
      <c r="AJ35" s="19">
        <v>51.39</v>
      </c>
      <c r="AK35" s="18">
        <f t="shared" si="2"/>
        <v>0.42615294804436671</v>
      </c>
      <c r="AL35" s="19">
        <v>25.51</v>
      </c>
      <c r="AM35" s="19">
        <v>86.69</v>
      </c>
      <c r="AO35" s="19">
        <v>20.170000000000002</v>
      </c>
      <c r="AP35" s="37" t="s">
        <v>1142</v>
      </c>
    </row>
    <row r="36" spans="1:42" ht="17.25" customHeight="1" x14ac:dyDescent="0.35">
      <c r="A36" s="11">
        <v>35</v>
      </c>
      <c r="B36" s="12" t="s">
        <v>1225</v>
      </c>
      <c r="C36" s="11" t="s">
        <v>9</v>
      </c>
      <c r="D36" s="11" t="s">
        <v>1226</v>
      </c>
      <c r="E36" s="11" t="s">
        <v>66</v>
      </c>
      <c r="F36" s="11" t="s">
        <v>1227</v>
      </c>
      <c r="G36" s="13">
        <v>82059</v>
      </c>
      <c r="H36" s="13">
        <v>81581</v>
      </c>
      <c r="I36" s="14">
        <v>43901</v>
      </c>
      <c r="J36" s="15">
        <v>6.74</v>
      </c>
      <c r="K36" s="34" t="s">
        <v>122</v>
      </c>
      <c r="L36" s="15">
        <v>56.5</v>
      </c>
      <c r="M36" s="15">
        <v>2.06</v>
      </c>
      <c r="N36" s="15" t="s">
        <v>1644</v>
      </c>
      <c r="O36" s="15" t="s">
        <v>1644</v>
      </c>
      <c r="P36" s="19">
        <v>25.4</v>
      </c>
      <c r="Q36" s="17">
        <v>334</v>
      </c>
      <c r="R36" s="26">
        <v>76</v>
      </c>
      <c r="S36" s="13">
        <v>360</v>
      </c>
      <c r="T36" s="17">
        <v>64.272727272727266</v>
      </c>
      <c r="U36" s="17">
        <v>2</v>
      </c>
      <c r="V36" s="17">
        <v>9</v>
      </c>
      <c r="W36" s="46">
        <f t="shared" si="3"/>
        <v>0.18181818181818182</v>
      </c>
      <c r="X36" s="16">
        <v>44249</v>
      </c>
      <c r="Y36" s="16">
        <v>44199</v>
      </c>
      <c r="Z36" s="16" t="s">
        <v>1649</v>
      </c>
      <c r="AA36" s="17">
        <v>82584</v>
      </c>
      <c r="AB36" s="17">
        <v>82059</v>
      </c>
      <c r="AC36" s="39">
        <f t="shared" si="0"/>
        <v>6.3978357035791317E-3</v>
      </c>
      <c r="AD36" s="19">
        <v>5.51</v>
      </c>
      <c r="AE36" s="19">
        <v>5.63</v>
      </c>
      <c r="AF36" s="18">
        <f t="shared" si="1"/>
        <v>-2.1314387211367691E-2</v>
      </c>
      <c r="AG36" s="17">
        <v>36393</v>
      </c>
      <c r="AH36" s="17">
        <v>174894</v>
      </c>
      <c r="AI36" s="19">
        <v>156.4</v>
      </c>
      <c r="AJ36" s="19">
        <v>141.13</v>
      </c>
      <c r="AK36" s="18">
        <f t="shared" si="2"/>
        <v>0.10819811521292433</v>
      </c>
      <c r="AL36" s="19">
        <v>109.16</v>
      </c>
      <c r="AM36" s="19">
        <v>173.65</v>
      </c>
      <c r="AN36" s="22">
        <v>2.5899999999999999E-2</v>
      </c>
      <c r="AO36" s="19">
        <v>28.57</v>
      </c>
    </row>
    <row r="37" spans="1:42" ht="17.25" customHeight="1" x14ac:dyDescent="0.35">
      <c r="A37" s="11">
        <v>36</v>
      </c>
      <c r="B37" s="12" t="s">
        <v>1307</v>
      </c>
      <c r="C37" s="11" t="s">
        <v>192</v>
      </c>
      <c r="D37" s="11" t="s">
        <v>1308</v>
      </c>
      <c r="E37" s="11" t="s">
        <v>68</v>
      </c>
      <c r="G37" s="13">
        <v>79395.3</v>
      </c>
      <c r="H37" s="13">
        <v>81732.2</v>
      </c>
      <c r="N37" s="15" t="s">
        <v>1644</v>
      </c>
      <c r="O37" s="15" t="s">
        <v>1644</v>
      </c>
      <c r="W37" s="46" t="e">
        <f t="shared" si="3"/>
        <v>#DIV/0!</v>
      </c>
      <c r="AF37" s="18"/>
      <c r="AP37" s="37" t="s">
        <v>1020</v>
      </c>
    </row>
    <row r="38" spans="1:42" ht="17.25" customHeight="1" x14ac:dyDescent="0.35">
      <c r="A38" s="11">
        <v>37</v>
      </c>
      <c r="B38" s="12" t="s">
        <v>11</v>
      </c>
      <c r="C38" s="11" t="s">
        <v>0</v>
      </c>
      <c r="D38" s="11" t="s">
        <v>12</v>
      </c>
      <c r="E38" s="11" t="s">
        <v>66</v>
      </c>
      <c r="F38" s="11" t="s">
        <v>69</v>
      </c>
      <c r="G38" s="13">
        <v>78112</v>
      </c>
      <c r="H38" s="13">
        <v>75356</v>
      </c>
      <c r="I38" s="14">
        <v>43948</v>
      </c>
      <c r="J38" s="15">
        <v>3.3140000000000001</v>
      </c>
      <c r="K38" s="34" t="s">
        <v>121</v>
      </c>
      <c r="L38" s="15">
        <v>5.9</v>
      </c>
      <c r="M38" s="15">
        <v>0.998</v>
      </c>
      <c r="N38" s="15" t="s">
        <v>1644</v>
      </c>
      <c r="O38" s="15" t="s">
        <v>1644</v>
      </c>
      <c r="P38" s="19">
        <v>18.899999999999999</v>
      </c>
      <c r="Q38" s="17">
        <v>821</v>
      </c>
      <c r="R38" s="26">
        <v>23.08</v>
      </c>
      <c r="S38" s="13">
        <v>325.024</v>
      </c>
      <c r="T38" s="43"/>
      <c r="U38" s="43">
        <v>3</v>
      </c>
      <c r="V38" s="43">
        <v>7</v>
      </c>
      <c r="W38" s="46">
        <f t="shared" si="3"/>
        <v>0.3</v>
      </c>
      <c r="X38" s="16">
        <v>43901</v>
      </c>
      <c r="Y38" s="16">
        <v>43862</v>
      </c>
      <c r="AA38" s="17">
        <v>78112</v>
      </c>
      <c r="AB38" s="17">
        <v>75356</v>
      </c>
      <c r="AC38" s="39">
        <f t="shared" ref="AC38:AC73" si="4">(AA38-AB38)/AB38</f>
        <v>3.6573066510961302E-2</v>
      </c>
      <c r="AD38" s="19">
        <v>6.36</v>
      </c>
      <c r="AE38" s="19">
        <v>5.51</v>
      </c>
      <c r="AF38" s="18">
        <f>(AD38-AE38)/AE38</f>
        <v>0.15426497277676962</v>
      </c>
      <c r="AH38" s="17">
        <v>42779</v>
      </c>
      <c r="AI38" s="19">
        <v>175.9</v>
      </c>
      <c r="AJ38" s="19">
        <v>125.22</v>
      </c>
      <c r="AK38" s="18">
        <f t="shared" ref="AK38:AK73" si="5">(AI38-AJ38)/AJ38</f>
        <v>0.40472767928445941</v>
      </c>
      <c r="AL38" s="19">
        <v>90.17</v>
      </c>
      <c r="AM38" s="19">
        <v>199.96</v>
      </c>
      <c r="AN38" s="22">
        <v>1.5800000000000002E-2</v>
      </c>
      <c r="AO38" s="19">
        <v>20.47</v>
      </c>
      <c r="AP38" s="37" t="s">
        <v>603</v>
      </c>
    </row>
    <row r="39" spans="1:42" ht="17.25" customHeight="1" x14ac:dyDescent="0.35">
      <c r="A39" s="11">
        <v>38</v>
      </c>
      <c r="B39" s="12" t="s">
        <v>1390</v>
      </c>
      <c r="C39" s="11" t="s">
        <v>10</v>
      </c>
      <c r="D39" s="11" t="s">
        <v>1391</v>
      </c>
      <c r="E39" s="11" t="s">
        <v>66</v>
      </c>
      <c r="F39" s="11" t="s">
        <v>1390</v>
      </c>
      <c r="G39" s="13">
        <v>77147</v>
      </c>
      <c r="H39" s="13">
        <v>79591</v>
      </c>
      <c r="I39" s="14">
        <v>44263</v>
      </c>
      <c r="J39" s="15">
        <v>9.75</v>
      </c>
      <c r="K39" s="34" t="s">
        <v>122</v>
      </c>
      <c r="L39" s="15">
        <v>95.7</v>
      </c>
      <c r="M39" s="15">
        <v>2.5</v>
      </c>
      <c r="N39" s="15" t="s">
        <v>1644</v>
      </c>
      <c r="O39" s="15" t="s">
        <v>1644</v>
      </c>
      <c r="P39" s="19">
        <v>17.010000000000002</v>
      </c>
      <c r="Q39" s="17">
        <v>347</v>
      </c>
      <c r="R39" s="26">
        <v>49</v>
      </c>
      <c r="S39" s="13">
        <v>641.70000000000005</v>
      </c>
      <c r="T39" s="43">
        <v>61.4</v>
      </c>
      <c r="U39" s="43">
        <v>3</v>
      </c>
      <c r="V39" s="43">
        <v>7</v>
      </c>
      <c r="W39" s="46">
        <f t="shared" si="3"/>
        <v>0.3</v>
      </c>
      <c r="X39" s="16">
        <v>44250</v>
      </c>
      <c r="Y39" s="16">
        <v>44196</v>
      </c>
      <c r="Z39" s="16" t="s">
        <v>1649</v>
      </c>
      <c r="AA39" s="17">
        <v>73620</v>
      </c>
      <c r="AB39" s="17">
        <v>77147</v>
      </c>
      <c r="AC39" s="39">
        <f t="shared" si="4"/>
        <v>-4.5717915149001261E-2</v>
      </c>
      <c r="AD39" s="19">
        <v>6.23</v>
      </c>
      <c r="AE39" s="19">
        <v>10.56</v>
      </c>
      <c r="AF39" s="18">
        <f>(AD39-AE39)/AE39</f>
        <v>-0.41003787878787878</v>
      </c>
      <c r="AG39" s="17">
        <v>59617</v>
      </c>
      <c r="AH39" s="17">
        <v>155971</v>
      </c>
      <c r="AI39" s="19">
        <v>124.22</v>
      </c>
      <c r="AJ39" s="19">
        <v>125.68</v>
      </c>
      <c r="AK39" s="18">
        <f t="shared" si="5"/>
        <v>-1.1616804583068172E-2</v>
      </c>
      <c r="AL39" s="19">
        <v>90.56</v>
      </c>
      <c r="AM39" s="19">
        <v>135.88</v>
      </c>
      <c r="AN39" s="22">
        <v>5.3100000000000001E-2</v>
      </c>
      <c r="AO39" s="19">
        <v>20.02</v>
      </c>
    </row>
    <row r="40" spans="1:42" ht="17.25" customHeight="1" x14ac:dyDescent="0.35">
      <c r="A40" s="11">
        <v>39</v>
      </c>
      <c r="B40" s="12" t="s">
        <v>147</v>
      </c>
      <c r="C40" s="11" t="s">
        <v>148</v>
      </c>
      <c r="D40" s="11" t="s">
        <v>149</v>
      </c>
      <c r="E40" s="11" t="s">
        <v>66</v>
      </c>
      <c r="F40" s="11" t="s">
        <v>150</v>
      </c>
      <c r="G40" s="13">
        <v>77046</v>
      </c>
      <c r="I40" s="14">
        <v>43903</v>
      </c>
      <c r="J40" s="15">
        <v>3.05</v>
      </c>
      <c r="K40" s="34" t="s">
        <v>122</v>
      </c>
      <c r="L40" s="15">
        <v>77.7</v>
      </c>
      <c r="M40" s="15">
        <v>10.199999999999999</v>
      </c>
      <c r="N40" s="15" t="s">
        <v>1644</v>
      </c>
      <c r="O40" s="15" t="s">
        <v>1644</v>
      </c>
      <c r="P40" s="19">
        <v>19.5</v>
      </c>
      <c r="Q40" s="17">
        <v>282</v>
      </c>
      <c r="R40" s="26">
        <v>76.417000000000002</v>
      </c>
      <c r="S40" s="13">
        <v>416.18299999999999</v>
      </c>
      <c r="T40" s="43">
        <v>56.571428571428569</v>
      </c>
      <c r="U40" s="43">
        <v>2</v>
      </c>
      <c r="V40" s="43">
        <v>5</v>
      </c>
      <c r="W40" s="46">
        <f t="shared" si="3"/>
        <v>0.2857142857142857</v>
      </c>
      <c r="X40" s="16">
        <v>44235</v>
      </c>
      <c r="Y40" s="16">
        <v>44196</v>
      </c>
      <c r="Z40" s="16" t="s">
        <v>1649</v>
      </c>
      <c r="AA40" s="17">
        <v>56587</v>
      </c>
      <c r="AB40" s="17">
        <v>45349</v>
      </c>
      <c r="AC40" s="39">
        <f t="shared" si="4"/>
        <v>0.24781141811285806</v>
      </c>
      <c r="AD40" s="19">
        <v>-2.59</v>
      </c>
      <c r="AE40" s="19">
        <v>6.41</v>
      </c>
      <c r="AF40" s="18">
        <f>(AD40-AE40)/AE40</f>
        <v>-1.4040561622464898</v>
      </c>
      <c r="AG40" s="17">
        <v>54285</v>
      </c>
      <c r="AH40" s="17">
        <v>162153</v>
      </c>
      <c r="AI40" s="19">
        <v>70.92</v>
      </c>
      <c r="AJ40" s="19">
        <v>91.06</v>
      </c>
      <c r="AK40" s="18">
        <f t="shared" si="5"/>
        <v>-0.2211728530639139</v>
      </c>
      <c r="AL40" s="19">
        <v>43.44</v>
      </c>
      <c r="AM40" s="19">
        <v>78.17</v>
      </c>
      <c r="AN40" s="22">
        <v>2.5499999999999998E-2</v>
      </c>
    </row>
    <row r="41" spans="1:42" ht="17.25" customHeight="1" x14ac:dyDescent="0.35">
      <c r="A41" s="11">
        <v>40</v>
      </c>
      <c r="B41" s="12" t="s">
        <v>254</v>
      </c>
      <c r="C41" s="11" t="s">
        <v>148</v>
      </c>
      <c r="D41" s="11" t="s">
        <v>255</v>
      </c>
      <c r="E41" s="11" t="s">
        <v>66</v>
      </c>
      <c r="F41" s="11" t="s">
        <v>256</v>
      </c>
      <c r="G41" s="13">
        <v>76559</v>
      </c>
      <c r="H41" s="13">
        <v>101127</v>
      </c>
      <c r="I41" s="14">
        <v>44260</v>
      </c>
      <c r="J41" s="15">
        <v>5.22</v>
      </c>
      <c r="K41" s="34" t="s">
        <v>123</v>
      </c>
      <c r="L41" s="15">
        <v>31.6</v>
      </c>
      <c r="M41" s="15">
        <v>0</v>
      </c>
      <c r="N41" s="15" t="s">
        <v>1644</v>
      </c>
      <c r="O41" s="15" t="s">
        <v>1644</v>
      </c>
      <c r="P41" s="19">
        <v>21.07</v>
      </c>
      <c r="Q41" s="17">
        <v>158</v>
      </c>
      <c r="R41" s="26">
        <v>133.80000000000001</v>
      </c>
      <c r="S41" s="13">
        <v>408.78</v>
      </c>
      <c r="T41" s="43"/>
      <c r="U41" s="43">
        <v>3</v>
      </c>
      <c r="V41" s="43">
        <v>9</v>
      </c>
      <c r="W41" s="46">
        <f t="shared" si="3"/>
        <v>0.25</v>
      </c>
      <c r="X41" s="16">
        <v>44228</v>
      </c>
      <c r="Y41" s="16">
        <v>44196</v>
      </c>
      <c r="Z41" s="16" t="s">
        <v>1649</v>
      </c>
      <c r="AA41" s="17">
        <v>58158</v>
      </c>
      <c r="AB41" s="17">
        <v>76559</v>
      </c>
      <c r="AC41" s="39">
        <f t="shared" si="4"/>
        <v>-0.24035057929178802</v>
      </c>
      <c r="AD41" s="19">
        <v>-20.88</v>
      </c>
      <c r="AE41" s="19">
        <v>-1.1200000000000001</v>
      </c>
      <c r="AF41" s="18">
        <f>(AD41-AE41)/AE41</f>
        <v>17.642857142857139</v>
      </c>
      <c r="AG41" s="17">
        <v>8081</v>
      </c>
      <c r="AH41" s="17">
        <v>152136</v>
      </c>
      <c r="AI41" s="19">
        <v>214.06</v>
      </c>
      <c r="AJ41" s="19">
        <v>323.83</v>
      </c>
      <c r="AK41" s="18">
        <f t="shared" si="5"/>
        <v>-0.33897415310502421</v>
      </c>
      <c r="AL41" s="19">
        <v>89</v>
      </c>
      <c r="AM41" s="19">
        <v>244.08</v>
      </c>
    </row>
    <row r="42" spans="1:42" ht="17.25" customHeight="1" x14ac:dyDescent="0.35">
      <c r="A42" s="11">
        <v>41</v>
      </c>
      <c r="B42" s="12" t="s">
        <v>343</v>
      </c>
      <c r="C42" s="11" t="s">
        <v>196</v>
      </c>
      <c r="D42" s="11" t="s">
        <v>344</v>
      </c>
      <c r="E42" s="11" t="s">
        <v>66</v>
      </c>
      <c r="F42" s="11" t="s">
        <v>345</v>
      </c>
      <c r="G42" s="13">
        <v>75125</v>
      </c>
      <c r="H42" s="13">
        <v>73598</v>
      </c>
      <c r="N42" s="15" t="s">
        <v>1644</v>
      </c>
      <c r="O42" s="15" t="s">
        <v>1644</v>
      </c>
      <c r="T42" s="43">
        <v>60</v>
      </c>
      <c r="U42" s="43">
        <v>3</v>
      </c>
      <c r="V42" s="43">
        <v>4</v>
      </c>
      <c r="W42" s="46">
        <f t="shared" si="3"/>
        <v>0.42857142857142855</v>
      </c>
      <c r="X42" s="16">
        <v>44238</v>
      </c>
      <c r="Y42" s="16">
        <v>44196</v>
      </c>
      <c r="Z42" s="16" t="s">
        <v>1649</v>
      </c>
      <c r="AA42" s="17">
        <v>16659</v>
      </c>
      <c r="AB42" s="17">
        <v>14078</v>
      </c>
      <c r="AC42" s="39">
        <f t="shared" si="4"/>
        <v>0.18333570109390537</v>
      </c>
      <c r="AF42" s="18"/>
      <c r="AI42" s="19">
        <v>2.33</v>
      </c>
      <c r="AJ42" s="19">
        <v>3</v>
      </c>
      <c r="AK42" s="18">
        <f t="shared" si="5"/>
        <v>-0.2233333333333333</v>
      </c>
    </row>
    <row r="43" spans="1:42" ht="17.25" customHeight="1" x14ac:dyDescent="0.35">
      <c r="A43" s="11">
        <v>42</v>
      </c>
      <c r="B43" s="12" t="s">
        <v>437</v>
      </c>
      <c r="C43" s="11" t="s">
        <v>438</v>
      </c>
      <c r="D43" s="11" t="s">
        <v>439</v>
      </c>
      <c r="E43" s="11" t="s">
        <v>66</v>
      </c>
      <c r="F43" s="11" t="s">
        <v>440</v>
      </c>
      <c r="G43" s="13">
        <v>74639</v>
      </c>
      <c r="H43" s="13">
        <v>60116</v>
      </c>
      <c r="I43" s="14">
        <v>43903</v>
      </c>
      <c r="J43" s="15">
        <v>9.5</v>
      </c>
      <c r="K43" s="34" t="s">
        <v>124</v>
      </c>
      <c r="L43" s="15">
        <v>13.2</v>
      </c>
      <c r="M43" s="15">
        <v>0.189</v>
      </c>
      <c r="N43" s="15" t="s">
        <v>1644</v>
      </c>
      <c r="O43" s="15" t="s">
        <v>1644</v>
      </c>
      <c r="P43" s="19">
        <v>26.4</v>
      </c>
      <c r="Q43" s="17">
        <v>383</v>
      </c>
      <c r="R43" s="26">
        <v>68.986999999999995</v>
      </c>
      <c r="S43" s="13">
        <v>362.91500000000002</v>
      </c>
      <c r="T43" s="43">
        <v>62</v>
      </c>
      <c r="U43" s="43">
        <v>3</v>
      </c>
      <c r="V43" s="43">
        <v>7</v>
      </c>
      <c r="W43" s="46">
        <f t="shared" si="3"/>
        <v>0.3</v>
      </c>
      <c r="X43" s="16">
        <v>44249</v>
      </c>
      <c r="Y43" s="16">
        <v>44196</v>
      </c>
      <c r="Z43" s="16" t="s">
        <v>1649</v>
      </c>
      <c r="AA43" s="17">
        <v>111115</v>
      </c>
      <c r="AB43" s="17">
        <v>74639</v>
      </c>
      <c r="AC43" s="39">
        <f t="shared" si="4"/>
        <v>0.4886989375527539</v>
      </c>
      <c r="AD43" s="19">
        <v>3.12</v>
      </c>
      <c r="AE43" s="19">
        <v>3.14</v>
      </c>
      <c r="AF43" s="18">
        <f t="shared" ref="AF43:AF73" si="6">(AD43-AE43)/AE43</f>
        <v>-6.3694267515923622E-3</v>
      </c>
      <c r="AG43" s="17">
        <v>18652</v>
      </c>
      <c r="AH43" s="17">
        <v>68719</v>
      </c>
      <c r="AI43" s="19">
        <v>60.03</v>
      </c>
      <c r="AJ43" s="19">
        <v>62.87</v>
      </c>
      <c r="AK43" s="18">
        <f t="shared" si="5"/>
        <v>-4.5172578336249346E-2</v>
      </c>
      <c r="AL43" s="19">
        <v>43.96</v>
      </c>
      <c r="AM43" s="19">
        <v>74.7</v>
      </c>
      <c r="AO43" s="19">
        <v>19.78</v>
      </c>
    </row>
    <row r="44" spans="1:42" ht="17.25" customHeight="1" x14ac:dyDescent="0.35">
      <c r="A44" s="11">
        <v>43</v>
      </c>
      <c r="B44" s="12" t="s">
        <v>1473</v>
      </c>
      <c r="C44" s="11" t="s">
        <v>793</v>
      </c>
      <c r="D44" s="11" t="s">
        <v>1474</v>
      </c>
      <c r="E44" s="11" t="s">
        <v>66</v>
      </c>
      <c r="F44" s="11" t="s">
        <v>1475</v>
      </c>
      <c r="G44" s="13">
        <v>74094</v>
      </c>
      <c r="H44" s="13">
        <v>71861</v>
      </c>
      <c r="I44" s="14">
        <v>43910</v>
      </c>
      <c r="J44" s="15">
        <v>5.74</v>
      </c>
      <c r="K44" s="15" t="s">
        <v>123</v>
      </c>
      <c r="L44" s="15">
        <v>17.7</v>
      </c>
      <c r="M44" s="15">
        <v>0.63100000000000001</v>
      </c>
      <c r="N44" s="15" t="s">
        <v>1645</v>
      </c>
      <c r="O44" s="15" t="s">
        <v>1644</v>
      </c>
      <c r="P44" s="19">
        <v>18</v>
      </c>
      <c r="Q44" s="17">
        <v>243</v>
      </c>
      <c r="R44" s="26">
        <v>74.394999999999996</v>
      </c>
      <c r="S44" s="13">
        <v>332.4</v>
      </c>
      <c r="T44" s="43">
        <v>52</v>
      </c>
      <c r="U44" s="43">
        <v>5</v>
      </c>
      <c r="V44" s="43">
        <v>10</v>
      </c>
      <c r="W44" s="46">
        <f t="shared" si="3"/>
        <v>0.33333333333333331</v>
      </c>
      <c r="X44" s="16">
        <v>44249</v>
      </c>
      <c r="Y44" s="16">
        <v>44196</v>
      </c>
      <c r="Z44" s="16" t="s">
        <v>1649</v>
      </c>
      <c r="AA44" s="17">
        <v>84628</v>
      </c>
      <c r="AB44" s="17">
        <v>74094</v>
      </c>
      <c r="AC44" s="39">
        <f t="shared" si="4"/>
        <v>0.14217075606661808</v>
      </c>
      <c r="AD44" s="19">
        <v>1.54</v>
      </c>
      <c r="AE44" s="19">
        <v>5.1100000000000003</v>
      </c>
      <c r="AF44" s="18">
        <f t="shared" si="6"/>
        <v>-0.69863013698630139</v>
      </c>
      <c r="AG44" s="17">
        <v>3367</v>
      </c>
      <c r="AH44" s="17">
        <v>62408</v>
      </c>
      <c r="AI44" s="19">
        <v>167.34</v>
      </c>
      <c r="AJ44" s="19">
        <v>112.58</v>
      </c>
      <c r="AK44" s="18">
        <f t="shared" si="5"/>
        <v>0.48640966423876358</v>
      </c>
      <c r="AL44" s="19">
        <v>82</v>
      </c>
      <c r="AM44" s="19">
        <v>178</v>
      </c>
      <c r="AN44" s="22">
        <v>2.5399999999999999E-2</v>
      </c>
      <c r="AO44" s="19">
        <v>106.78</v>
      </c>
      <c r="AP44" s="1"/>
    </row>
    <row r="45" spans="1:42" ht="17.25" customHeight="1" x14ac:dyDescent="0.35">
      <c r="A45" s="11">
        <v>44</v>
      </c>
      <c r="B45" s="12" t="s">
        <v>525</v>
      </c>
      <c r="C45" s="11" t="s">
        <v>155</v>
      </c>
      <c r="D45" s="11" t="s">
        <v>526</v>
      </c>
      <c r="E45" s="11" t="s">
        <v>66</v>
      </c>
      <c r="F45" s="11" t="s">
        <v>527</v>
      </c>
      <c r="G45" s="13">
        <v>72148</v>
      </c>
      <c r="H45" s="13">
        <v>71309</v>
      </c>
      <c r="I45" s="14">
        <v>43937</v>
      </c>
      <c r="J45" s="15">
        <v>5.8</v>
      </c>
      <c r="K45" s="34" t="s">
        <v>123</v>
      </c>
      <c r="L45" s="15">
        <v>4</v>
      </c>
      <c r="M45" s="15">
        <v>0.03</v>
      </c>
      <c r="N45" s="15" t="s">
        <v>1644</v>
      </c>
      <c r="O45" s="15" t="s">
        <v>1644</v>
      </c>
      <c r="P45" s="19">
        <v>11.6</v>
      </c>
      <c r="Q45" s="17">
        <v>511</v>
      </c>
      <c r="R45" s="26">
        <v>23</v>
      </c>
      <c r="S45" s="13">
        <v>315</v>
      </c>
      <c r="T45" s="43">
        <v>59.25</v>
      </c>
      <c r="U45" s="43">
        <v>2</v>
      </c>
      <c r="V45" s="43">
        <v>6</v>
      </c>
      <c r="W45" s="46">
        <f t="shared" si="3"/>
        <v>0.25</v>
      </c>
      <c r="X45" s="16">
        <v>43913</v>
      </c>
      <c r="Y45" s="16">
        <v>43861</v>
      </c>
      <c r="AA45" s="17">
        <v>72148</v>
      </c>
      <c r="AB45" s="17">
        <v>71309</v>
      </c>
      <c r="AC45" s="39">
        <f t="shared" si="4"/>
        <v>1.1765695774726893E-2</v>
      </c>
      <c r="AD45" s="19">
        <v>5.49</v>
      </c>
      <c r="AE45" s="19">
        <v>2.84</v>
      </c>
      <c r="AF45" s="18">
        <f t="shared" si="6"/>
        <v>0.93309859154929597</v>
      </c>
      <c r="AG45" s="17">
        <v>303</v>
      </c>
      <c r="AH45" s="17">
        <v>39471</v>
      </c>
      <c r="AI45" s="19">
        <v>159.94999999999999</v>
      </c>
      <c r="AJ45" s="19">
        <v>117.26</v>
      </c>
      <c r="AK45" s="18">
        <f t="shared" si="5"/>
        <v>0.36406276650179076</v>
      </c>
      <c r="AL45" s="19">
        <v>60</v>
      </c>
      <c r="AM45" s="19">
        <v>180.67</v>
      </c>
      <c r="AN45" s="22">
        <v>1.5100000000000001E-2</v>
      </c>
      <c r="AO45" s="19">
        <v>21.02</v>
      </c>
    </row>
    <row r="46" spans="1:42" ht="17.25" customHeight="1" x14ac:dyDescent="0.35">
      <c r="A46" s="11">
        <v>45</v>
      </c>
      <c r="B46" s="12" t="s">
        <v>616</v>
      </c>
      <c r="C46" s="11" t="s">
        <v>13</v>
      </c>
      <c r="D46" s="11" t="s">
        <v>617</v>
      </c>
      <c r="E46" s="11" t="s">
        <v>66</v>
      </c>
      <c r="F46" s="11" t="s">
        <v>618</v>
      </c>
      <c r="G46" s="13">
        <v>71965</v>
      </c>
      <c r="H46" s="13">
        <v>70848</v>
      </c>
      <c r="I46" s="14">
        <v>43921</v>
      </c>
      <c r="J46" s="15">
        <v>29.2</v>
      </c>
      <c r="K46" s="34" t="s">
        <v>121</v>
      </c>
      <c r="L46" s="15">
        <v>17.600000000000001</v>
      </c>
      <c r="M46" s="15">
        <v>0.95499999999999996</v>
      </c>
      <c r="N46" s="15" t="s">
        <v>1644</v>
      </c>
      <c r="O46" s="15" t="s">
        <v>1644</v>
      </c>
      <c r="P46" s="19">
        <v>66.935100000000006</v>
      </c>
      <c r="Q46" s="17">
        <v>695</v>
      </c>
      <c r="R46" s="26">
        <v>96.3</v>
      </c>
      <c r="S46" s="13">
        <v>508.3</v>
      </c>
      <c r="T46" s="43">
        <v>62</v>
      </c>
      <c r="U46" s="43">
        <v>4</v>
      </c>
      <c r="V46" s="43">
        <v>9</v>
      </c>
      <c r="W46" s="46">
        <f t="shared" si="3"/>
        <v>0.30769230769230771</v>
      </c>
      <c r="X46" s="16">
        <v>44218</v>
      </c>
      <c r="Y46" s="16">
        <v>44191</v>
      </c>
      <c r="Z46" s="16" t="s">
        <v>1649</v>
      </c>
      <c r="AA46" s="17">
        <v>77867</v>
      </c>
      <c r="AB46" s="17">
        <v>71965</v>
      </c>
      <c r="AC46" s="39">
        <f t="shared" si="4"/>
        <v>8.2012089210032654E-2</v>
      </c>
      <c r="AD46" s="19">
        <v>4.9400000000000004</v>
      </c>
      <c r="AE46" s="19">
        <v>4.71</v>
      </c>
      <c r="AF46" s="18">
        <f t="shared" si="6"/>
        <v>4.8832271762208161E-2</v>
      </c>
      <c r="AG46" s="17">
        <v>26971</v>
      </c>
      <c r="AH46" s="17">
        <v>153091</v>
      </c>
      <c r="AI46" s="19">
        <v>49.52</v>
      </c>
      <c r="AJ46" s="19">
        <v>58.05</v>
      </c>
      <c r="AK46" s="18">
        <f t="shared" si="5"/>
        <v>-0.14694229112833754</v>
      </c>
      <c r="AL46" s="19">
        <v>43.61</v>
      </c>
      <c r="AM46" s="19">
        <v>65.11</v>
      </c>
      <c r="AN46" s="22">
        <v>2.29E-2</v>
      </c>
      <c r="AO46" s="19">
        <v>12.12</v>
      </c>
    </row>
    <row r="47" spans="1:42" ht="17.25" customHeight="1" x14ac:dyDescent="0.35">
      <c r="A47" s="11">
        <v>46</v>
      </c>
      <c r="B47" s="12" t="s">
        <v>701</v>
      </c>
      <c r="C47" s="11" t="s">
        <v>245</v>
      </c>
      <c r="D47" s="11" t="s">
        <v>702</v>
      </c>
      <c r="E47" s="11" t="s">
        <v>66</v>
      </c>
      <c r="F47" s="11" t="s">
        <v>703</v>
      </c>
      <c r="G47" s="13">
        <v>70697</v>
      </c>
      <c r="H47" s="13">
        <v>55838</v>
      </c>
      <c r="I47" s="14">
        <v>43931</v>
      </c>
      <c r="J47" s="15">
        <v>21.33</v>
      </c>
      <c r="K47" s="34" t="s">
        <v>121</v>
      </c>
      <c r="L47" s="15">
        <v>13.7</v>
      </c>
      <c r="M47" s="15">
        <v>8.5</v>
      </c>
      <c r="N47" s="15" t="s">
        <v>1644</v>
      </c>
      <c r="O47" s="15" t="s">
        <v>1644</v>
      </c>
      <c r="P47" s="19">
        <v>23</v>
      </c>
      <c r="Q47" s="17">
        <v>94.1</v>
      </c>
      <c r="R47" s="26">
        <v>247.8</v>
      </c>
      <c r="S47" s="13">
        <v>405</v>
      </c>
      <c r="T47" s="43">
        <v>65.900000000000006</v>
      </c>
      <c r="U47" s="43">
        <v>3</v>
      </c>
      <c r="V47" s="43">
        <v>7</v>
      </c>
      <c r="W47" s="46">
        <f t="shared" si="3"/>
        <v>0.3</v>
      </c>
      <c r="X47" s="16">
        <v>44224</v>
      </c>
      <c r="Y47" s="16">
        <v>44196</v>
      </c>
      <c r="Z47" s="16" t="s">
        <v>1649</v>
      </c>
      <c r="AA47" s="17">
        <v>85965</v>
      </c>
      <c r="AB47" s="17">
        <v>70697</v>
      </c>
      <c r="AC47" s="39">
        <f t="shared" si="4"/>
        <v>0.21596390228722576</v>
      </c>
      <c r="AD47" s="19">
        <v>10.09</v>
      </c>
      <c r="AE47" s="19">
        <v>6.43</v>
      </c>
      <c r="AF47" s="18">
        <f t="shared" si="6"/>
        <v>0.56920684292379475</v>
      </c>
      <c r="AG47" s="17">
        <v>19050</v>
      </c>
      <c r="AH47" s="17">
        <v>159316</v>
      </c>
      <c r="AI47" s="19">
        <v>271.87</v>
      </c>
      <c r="AJ47" s="19">
        <v>205.25</v>
      </c>
      <c r="AK47" s="18">
        <f t="shared" si="5"/>
        <v>0.32457978075517663</v>
      </c>
      <c r="AL47" s="19">
        <v>137.1</v>
      </c>
      <c r="AM47" s="19">
        <v>304.67</v>
      </c>
      <c r="AO47" s="19">
        <v>25.3</v>
      </c>
    </row>
    <row r="48" spans="1:42" ht="17.25" customHeight="1" x14ac:dyDescent="0.35">
      <c r="A48" s="11">
        <v>47</v>
      </c>
      <c r="B48" s="12" t="s">
        <v>792</v>
      </c>
      <c r="C48" s="11" t="s">
        <v>793</v>
      </c>
      <c r="D48" s="11" t="s">
        <v>794</v>
      </c>
      <c r="E48" s="11" t="s">
        <v>66</v>
      </c>
      <c r="F48" s="11" t="s">
        <v>795</v>
      </c>
      <c r="G48" s="13">
        <v>69693</v>
      </c>
      <c r="H48" s="13">
        <v>65450</v>
      </c>
      <c r="I48" s="14">
        <v>44053</v>
      </c>
      <c r="J48" s="15">
        <v>5.3</v>
      </c>
      <c r="K48" s="34" t="s">
        <v>121</v>
      </c>
      <c r="L48" s="15">
        <v>32</v>
      </c>
      <c r="M48" s="15">
        <v>4.0999999999999996</v>
      </c>
      <c r="N48" s="15" t="s">
        <v>1644</v>
      </c>
      <c r="O48" s="15" t="s">
        <v>1644</v>
      </c>
      <c r="P48" s="19">
        <v>11.138</v>
      </c>
      <c r="Q48" s="17">
        <v>227</v>
      </c>
      <c r="R48" s="26">
        <v>49.1</v>
      </c>
      <c r="S48" s="13">
        <v>321</v>
      </c>
      <c r="T48" s="43">
        <v>64</v>
      </c>
      <c r="U48" s="43">
        <v>3</v>
      </c>
      <c r="V48" s="43">
        <v>9</v>
      </c>
      <c r="W48" s="46">
        <f t="shared" si="3"/>
        <v>0.25</v>
      </c>
      <c r="X48" s="16">
        <v>44032</v>
      </c>
      <c r="Y48" s="16">
        <v>43982</v>
      </c>
      <c r="AA48" s="17">
        <v>69217</v>
      </c>
      <c r="AB48" s="17">
        <v>69693</v>
      </c>
      <c r="AC48" s="39">
        <f t="shared" si="4"/>
        <v>-6.8299542278277585E-3</v>
      </c>
      <c r="AD48" s="19">
        <v>4.9000000000000004</v>
      </c>
      <c r="AE48" s="19">
        <v>2.0299999999999998</v>
      </c>
      <c r="AF48" s="18">
        <f t="shared" si="6"/>
        <v>1.4137931034482762</v>
      </c>
      <c r="AG48" s="17">
        <v>6372</v>
      </c>
      <c r="AH48" s="17">
        <v>733537</v>
      </c>
      <c r="AI48" s="19">
        <v>258.95</v>
      </c>
      <c r="AJ48" s="19">
        <v>148.59</v>
      </c>
      <c r="AK48" s="18">
        <f t="shared" si="5"/>
        <v>0.74271485295107331</v>
      </c>
      <c r="AL48" s="19">
        <v>88.69</v>
      </c>
      <c r="AM48" s="19">
        <v>305.66000000000003</v>
      </c>
      <c r="AN48" s="22">
        <v>1.01E-2</v>
      </c>
      <c r="AO48" s="19">
        <v>27.14</v>
      </c>
    </row>
    <row r="49" spans="1:42" ht="17.25" customHeight="1" x14ac:dyDescent="0.35">
      <c r="A49" s="11">
        <v>48</v>
      </c>
      <c r="B49" s="12" t="s">
        <v>887</v>
      </c>
      <c r="C49" s="11" t="s">
        <v>181</v>
      </c>
      <c r="D49" s="11" t="s">
        <v>888</v>
      </c>
      <c r="E49" s="11" t="s">
        <v>66</v>
      </c>
      <c r="F49" s="11" t="s">
        <v>889</v>
      </c>
      <c r="G49" s="13">
        <v>69620</v>
      </c>
      <c r="H49" s="13">
        <v>67941</v>
      </c>
      <c r="I49" s="14">
        <v>43950</v>
      </c>
      <c r="J49" s="15">
        <v>6.3</v>
      </c>
      <c r="K49" s="34" t="s">
        <v>123</v>
      </c>
      <c r="L49" s="15">
        <v>71.7</v>
      </c>
      <c r="M49" s="15">
        <v>3.1</v>
      </c>
      <c r="N49" s="15" t="s">
        <v>1644</v>
      </c>
      <c r="O49" s="15" t="s">
        <v>1644</v>
      </c>
      <c r="P49" s="19">
        <v>14.71</v>
      </c>
      <c r="Q49" s="17">
        <v>190</v>
      </c>
      <c r="R49" s="26">
        <v>77</v>
      </c>
      <c r="S49" s="13">
        <v>520</v>
      </c>
      <c r="T49" s="43">
        <v>61</v>
      </c>
      <c r="U49" s="43">
        <v>7</v>
      </c>
      <c r="V49" s="43">
        <v>9</v>
      </c>
      <c r="W49" s="46">
        <f t="shared" si="3"/>
        <v>0.4375</v>
      </c>
      <c r="X49" s="16">
        <v>44246</v>
      </c>
      <c r="Y49" s="16">
        <v>44196</v>
      </c>
      <c r="Z49" s="16" t="s">
        <v>1649</v>
      </c>
      <c r="AA49" s="17">
        <v>67842</v>
      </c>
      <c r="AB49" s="17">
        <v>69620</v>
      </c>
      <c r="AC49" s="39">
        <f t="shared" si="4"/>
        <v>-2.5538638322321172E-2</v>
      </c>
      <c r="AD49" s="19">
        <v>5.68</v>
      </c>
      <c r="AE49" s="19">
        <v>6.06</v>
      </c>
      <c r="AF49" s="18">
        <f t="shared" si="6"/>
        <v>-6.2706270627062688E-2</v>
      </c>
      <c r="AG49" s="17">
        <v>10112</v>
      </c>
      <c r="AH49" s="17">
        <v>795146</v>
      </c>
      <c r="AI49" s="19">
        <v>46.51</v>
      </c>
      <c r="AJ49" s="19">
        <v>48.16</v>
      </c>
      <c r="AK49" s="18">
        <f t="shared" si="5"/>
        <v>-3.4260797342192666E-2</v>
      </c>
      <c r="AL49" s="19">
        <v>22.85</v>
      </c>
      <c r="AM49" s="19">
        <v>62.05</v>
      </c>
      <c r="AN49" s="22">
        <v>3.0499999999999999E-2</v>
      </c>
      <c r="AO49" s="19">
        <v>10.63</v>
      </c>
    </row>
    <row r="50" spans="1:42" ht="17.25" customHeight="1" x14ac:dyDescent="0.35">
      <c r="A50" s="11">
        <v>49</v>
      </c>
      <c r="B50" s="12" t="s">
        <v>972</v>
      </c>
      <c r="C50" s="11" t="s">
        <v>163</v>
      </c>
      <c r="D50" s="11" t="s">
        <v>973</v>
      </c>
      <c r="E50" s="11" t="s">
        <v>66</v>
      </c>
      <c r="F50" s="11" t="s">
        <v>974</v>
      </c>
      <c r="G50" s="13">
        <v>69570</v>
      </c>
      <c r="H50" s="13">
        <v>59434</v>
      </c>
      <c r="I50" s="14">
        <v>44221</v>
      </c>
      <c r="J50" s="15">
        <v>10.997</v>
      </c>
      <c r="K50" s="34" t="s">
        <v>122</v>
      </c>
      <c r="L50" s="15">
        <v>29.3</v>
      </c>
      <c r="M50" s="15">
        <v>3.9</v>
      </c>
      <c r="N50" s="15" t="s">
        <v>1644</v>
      </c>
      <c r="O50" s="15" t="s">
        <v>1644</v>
      </c>
      <c r="P50" s="19">
        <v>21</v>
      </c>
      <c r="Q50" s="17">
        <v>293</v>
      </c>
      <c r="R50" s="26">
        <v>51.073</v>
      </c>
      <c r="S50" s="13">
        <v>364.71</v>
      </c>
      <c r="T50" s="17">
        <v>62.8</v>
      </c>
      <c r="U50" s="17">
        <v>3</v>
      </c>
      <c r="V50" s="17">
        <v>7</v>
      </c>
      <c r="W50" s="46">
        <f t="shared" si="3"/>
        <v>0.3</v>
      </c>
      <c r="X50" s="16">
        <v>44160</v>
      </c>
      <c r="Y50" s="16">
        <v>44107</v>
      </c>
      <c r="AA50" s="17">
        <v>65388</v>
      </c>
      <c r="AB50" s="17">
        <f>G50</f>
        <v>69570</v>
      </c>
      <c r="AC50" s="39">
        <f t="shared" si="4"/>
        <v>-6.0112117291936176E-2</v>
      </c>
      <c r="AD50" s="19">
        <v>-1.58</v>
      </c>
      <c r="AE50" s="19">
        <v>6.64</v>
      </c>
      <c r="AF50" s="18">
        <f t="shared" si="6"/>
        <v>-1.2379518072289155</v>
      </c>
      <c r="AG50" s="17">
        <v>77689</v>
      </c>
      <c r="AH50" s="17">
        <v>201549</v>
      </c>
      <c r="AI50" s="19">
        <v>181.18</v>
      </c>
      <c r="AJ50" s="19">
        <v>144.63</v>
      </c>
      <c r="AK50" s="18">
        <f t="shared" si="5"/>
        <v>0.25271382147548926</v>
      </c>
      <c r="AL50" s="19">
        <v>79.069999999999993</v>
      </c>
      <c r="AM50" s="19">
        <v>203.02</v>
      </c>
    </row>
    <row r="51" spans="1:42" ht="17.25" customHeight="1" x14ac:dyDescent="0.35">
      <c r="A51" s="11">
        <v>50</v>
      </c>
      <c r="B51" s="12" t="s">
        <v>1058</v>
      </c>
      <c r="C51" s="11" t="s">
        <v>377</v>
      </c>
      <c r="D51" s="11" t="s">
        <v>1059</v>
      </c>
      <c r="E51" s="11" t="s">
        <v>66</v>
      </c>
      <c r="F51" s="11" t="s">
        <v>1060</v>
      </c>
      <c r="G51" s="13">
        <v>67684</v>
      </c>
      <c r="H51" s="13">
        <v>66832</v>
      </c>
      <c r="I51" s="14">
        <v>44071</v>
      </c>
      <c r="J51" s="15">
        <v>11.606021999999999</v>
      </c>
      <c r="K51" s="34" t="s">
        <v>123</v>
      </c>
      <c r="L51" s="15">
        <v>30.299999999999997</v>
      </c>
      <c r="M51" s="15">
        <v>0.30299999999999999</v>
      </c>
      <c r="N51" s="15" t="s">
        <v>1644</v>
      </c>
      <c r="O51" s="15" t="s">
        <v>1644</v>
      </c>
      <c r="P51" s="19">
        <v>22.9</v>
      </c>
      <c r="Q51" s="17">
        <v>333</v>
      </c>
      <c r="S51" s="13">
        <v>355</v>
      </c>
      <c r="T51" s="43">
        <v>67.3</v>
      </c>
      <c r="U51" s="43">
        <v>3</v>
      </c>
      <c r="V51" s="43">
        <v>7</v>
      </c>
      <c r="W51" s="46">
        <f t="shared" si="3"/>
        <v>0.3</v>
      </c>
      <c r="X51" s="16">
        <v>44049</v>
      </c>
      <c r="Y51" s="16">
        <v>44012</v>
      </c>
      <c r="AA51" s="17">
        <v>70950</v>
      </c>
      <c r="AB51" s="17">
        <v>67684</v>
      </c>
      <c r="AC51" s="39">
        <f t="shared" si="4"/>
        <v>4.8253649311506414E-2</v>
      </c>
      <c r="AD51" s="19">
        <v>4.96</v>
      </c>
      <c r="AE51" s="19">
        <v>1.43</v>
      </c>
      <c r="AF51" s="18">
        <f t="shared" si="6"/>
        <v>2.4685314685314688</v>
      </c>
      <c r="AG51" s="17">
        <v>39901</v>
      </c>
      <c r="AH51" s="17">
        <v>120700</v>
      </c>
      <c r="AI51" s="19">
        <v>138.31</v>
      </c>
      <c r="AJ51" s="19">
        <v>121.16</v>
      </c>
      <c r="AK51" s="18">
        <f t="shared" si="5"/>
        <v>0.14154836579729288</v>
      </c>
      <c r="AL51" s="19">
        <v>94.34</v>
      </c>
      <c r="AM51" s="19">
        <v>146.91999999999999</v>
      </c>
      <c r="AN51" s="22">
        <v>2.5100000000000001E-2</v>
      </c>
      <c r="AO51" s="19">
        <v>24.06</v>
      </c>
    </row>
    <row r="52" spans="1:42" ht="17.25" customHeight="1" x14ac:dyDescent="0.35">
      <c r="A52" s="11">
        <v>51</v>
      </c>
      <c r="B52" s="12" t="s">
        <v>1570</v>
      </c>
      <c r="C52" s="11" t="s">
        <v>188</v>
      </c>
      <c r="D52" s="11" t="s">
        <v>1571</v>
      </c>
      <c r="E52" s="11" t="s">
        <v>66</v>
      </c>
      <c r="F52" s="11" t="s">
        <v>1572</v>
      </c>
      <c r="G52" s="13">
        <v>67161</v>
      </c>
      <c r="H52" s="13">
        <v>64661</v>
      </c>
      <c r="I52" s="14">
        <v>43910</v>
      </c>
      <c r="J52" s="15">
        <v>11.29</v>
      </c>
      <c r="K52" s="15" t="s">
        <v>124</v>
      </c>
      <c r="L52" s="15">
        <v>25.2</v>
      </c>
      <c r="M52" s="15">
        <v>0.31</v>
      </c>
      <c r="N52" s="15" t="s">
        <v>1644</v>
      </c>
      <c r="O52" s="15" t="s">
        <v>1645</v>
      </c>
      <c r="P52" s="19">
        <v>16.8</v>
      </c>
      <c r="Q52" s="17">
        <v>368</v>
      </c>
      <c r="R52" s="26">
        <v>45.9</v>
      </c>
      <c r="S52" s="13">
        <v>10660.92</v>
      </c>
      <c r="W52" s="46" t="e">
        <f t="shared" si="3"/>
        <v>#DIV/0!</v>
      </c>
      <c r="X52" s="16">
        <v>44238</v>
      </c>
      <c r="Y52" s="16">
        <v>44191</v>
      </c>
      <c r="Z52" s="16" t="s">
        <v>1649</v>
      </c>
      <c r="AA52" s="17">
        <v>70372</v>
      </c>
      <c r="AB52" s="17">
        <v>67161</v>
      </c>
      <c r="AC52" s="39">
        <f t="shared" si="4"/>
        <v>4.7810485251857479E-2</v>
      </c>
      <c r="AD52" s="19">
        <v>5.12</v>
      </c>
      <c r="AE52" s="19">
        <v>5.2</v>
      </c>
      <c r="AF52" s="18">
        <f t="shared" si="6"/>
        <v>-1.5384615384615398E-2</v>
      </c>
      <c r="AG52" s="17">
        <v>18757</v>
      </c>
      <c r="AH52" s="17">
        <v>92918</v>
      </c>
      <c r="AI52" s="19">
        <v>147</v>
      </c>
      <c r="AJ52" s="19">
        <v>131.75</v>
      </c>
      <c r="AK52" s="18">
        <f t="shared" si="5"/>
        <v>0.1157495256166983</v>
      </c>
      <c r="AL52" s="19">
        <v>101.42</v>
      </c>
      <c r="AM52" s="19">
        <v>148.77000000000001</v>
      </c>
      <c r="AN52" s="22">
        <v>3.0700000000000002E-2</v>
      </c>
      <c r="AO52" s="19">
        <v>25.81</v>
      </c>
      <c r="AP52" s="1"/>
    </row>
    <row r="53" spans="1:42" ht="17.25" customHeight="1" x14ac:dyDescent="0.35">
      <c r="A53" s="11">
        <v>52</v>
      </c>
      <c r="B53" s="12" t="s">
        <v>1143</v>
      </c>
      <c r="C53" s="11" t="s">
        <v>438</v>
      </c>
      <c r="D53" s="11" t="s">
        <v>1144</v>
      </c>
      <c r="E53" s="11" t="s">
        <v>66</v>
      </c>
      <c r="F53" s="11" t="s">
        <v>1145</v>
      </c>
      <c r="G53" s="13">
        <v>64888</v>
      </c>
      <c r="H53" s="13">
        <v>56912</v>
      </c>
      <c r="I53" s="14">
        <v>43894</v>
      </c>
      <c r="J53" s="15">
        <v>5.38</v>
      </c>
      <c r="K53" s="34" t="s">
        <v>122</v>
      </c>
      <c r="L53" s="15">
        <f>6.2+1.8</f>
        <v>8</v>
      </c>
      <c r="M53" s="15">
        <v>0.186</v>
      </c>
      <c r="N53" s="15" t="s">
        <v>1644</v>
      </c>
      <c r="O53" s="15" t="s">
        <v>1644</v>
      </c>
      <c r="P53" s="19">
        <v>16.7</v>
      </c>
      <c r="Q53" s="17">
        <v>227</v>
      </c>
      <c r="R53" s="26">
        <f>73669/1000</f>
        <v>73.668999999999997</v>
      </c>
      <c r="S53" s="13">
        <f>544044/1000</f>
        <v>544.04399999999998</v>
      </c>
      <c r="T53" s="43">
        <v>62.785714285714285</v>
      </c>
      <c r="U53" s="43">
        <v>2</v>
      </c>
      <c r="V53" s="43">
        <v>12</v>
      </c>
      <c r="W53" s="46">
        <f t="shared" si="3"/>
        <v>0.14285714285714285</v>
      </c>
      <c r="X53" s="16">
        <v>44245</v>
      </c>
      <c r="Y53" s="16">
        <v>44196</v>
      </c>
      <c r="Z53" s="16" t="s">
        <v>1649</v>
      </c>
      <c r="AA53" s="17">
        <v>77155</v>
      </c>
      <c r="AB53" s="17">
        <v>64888</v>
      </c>
      <c r="AC53" s="39">
        <f t="shared" si="4"/>
        <v>0.18904882258661077</v>
      </c>
      <c r="AD53" s="19">
        <v>25.31</v>
      </c>
      <c r="AE53" s="19">
        <v>20.100000000000001</v>
      </c>
      <c r="AF53" s="18">
        <f t="shared" si="6"/>
        <v>0.25920398009950235</v>
      </c>
      <c r="AG53" s="17">
        <v>4447</v>
      </c>
      <c r="AH53" s="17">
        <v>34969</v>
      </c>
      <c r="AI53" s="19">
        <v>410.27</v>
      </c>
      <c r="AJ53" s="19">
        <v>364.01</v>
      </c>
      <c r="AK53" s="18">
        <f t="shared" si="5"/>
        <v>0.12708442075767146</v>
      </c>
      <c r="AL53" s="19">
        <v>208.25</v>
      </c>
      <c r="AM53" s="19">
        <v>474.7</v>
      </c>
      <c r="AN53" s="22">
        <v>7.0000000000000001E-3</v>
      </c>
      <c r="AO53" s="19">
        <v>15.85</v>
      </c>
    </row>
    <row r="54" spans="1:42" ht="17.25" customHeight="1" x14ac:dyDescent="0.35">
      <c r="A54" s="11">
        <v>53</v>
      </c>
      <c r="B54" s="12" t="s">
        <v>1228</v>
      </c>
      <c r="C54" s="11" t="s">
        <v>181</v>
      </c>
      <c r="D54" s="11" t="s">
        <v>1229</v>
      </c>
      <c r="E54" s="11" t="s">
        <v>66</v>
      </c>
      <c r="F54" s="11" t="s">
        <v>1230</v>
      </c>
      <c r="G54" s="13">
        <v>64807</v>
      </c>
      <c r="H54" s="13">
        <v>62992</v>
      </c>
      <c r="I54" s="14">
        <v>43916</v>
      </c>
      <c r="J54" s="15">
        <v>4.87</v>
      </c>
      <c r="K54" s="34" t="s">
        <v>122</v>
      </c>
      <c r="L54" s="15">
        <v>61</v>
      </c>
      <c r="M54" s="15">
        <v>2</v>
      </c>
      <c r="N54" s="15" t="s">
        <v>1644</v>
      </c>
      <c r="O54" s="15" t="s">
        <v>1644</v>
      </c>
      <c r="P54" s="19">
        <v>15.14</v>
      </c>
      <c r="Q54" s="17">
        <v>136</v>
      </c>
      <c r="R54" s="26">
        <v>111.5</v>
      </c>
      <c r="S54" s="13">
        <v>405</v>
      </c>
      <c r="T54" s="43"/>
      <c r="U54" s="43">
        <v>2</v>
      </c>
      <c r="V54" s="43">
        <v>9</v>
      </c>
      <c r="W54" s="46">
        <f t="shared" si="3"/>
        <v>0.18181818181818182</v>
      </c>
      <c r="X54" s="16">
        <v>44246</v>
      </c>
      <c r="Y54" s="16">
        <v>44196</v>
      </c>
      <c r="Z54" s="16" t="s">
        <v>1649</v>
      </c>
      <c r="AA54" s="17">
        <v>57033</v>
      </c>
      <c r="AB54" s="17">
        <v>64807</v>
      </c>
      <c r="AC54" s="39">
        <f t="shared" si="4"/>
        <v>-0.11995617757341027</v>
      </c>
      <c r="AD54" s="19">
        <v>-1</v>
      </c>
      <c r="AE54" s="19">
        <v>10.11</v>
      </c>
      <c r="AF54" s="18">
        <f t="shared" si="6"/>
        <v>-1.0989119683481701</v>
      </c>
      <c r="AH54" s="17">
        <v>940722</v>
      </c>
      <c r="AI54" s="19">
        <v>76.97</v>
      </c>
      <c r="AJ54" s="19">
        <v>86.86</v>
      </c>
      <c r="AK54" s="18">
        <f t="shared" si="5"/>
        <v>-0.11386138613861387</v>
      </c>
      <c r="AL54" s="19">
        <v>38.619999999999997</v>
      </c>
      <c r="AM54" s="19">
        <v>94.53</v>
      </c>
      <c r="AN54" s="22">
        <v>5.0700000000000002E-2</v>
      </c>
      <c r="AP54" s="37" t="s">
        <v>1231</v>
      </c>
    </row>
    <row r="55" spans="1:42" ht="17.25" customHeight="1" x14ac:dyDescent="0.35">
      <c r="A55" s="11">
        <v>54</v>
      </c>
      <c r="B55" s="12" t="s">
        <v>1309</v>
      </c>
      <c r="C55" s="11" t="s">
        <v>944</v>
      </c>
      <c r="D55" s="11" t="s">
        <v>1310</v>
      </c>
      <c r="E55" s="11" t="s">
        <v>66</v>
      </c>
      <c r="F55" s="11" t="s">
        <v>1311</v>
      </c>
      <c r="G55" s="13">
        <v>64656</v>
      </c>
      <c r="H55" s="13">
        <v>64341</v>
      </c>
      <c r="I55" s="14">
        <v>43915</v>
      </c>
      <c r="J55" s="15">
        <v>6.8</v>
      </c>
      <c r="K55" s="34" t="s">
        <v>121</v>
      </c>
      <c r="L55" s="15">
        <v>19.72</v>
      </c>
      <c r="M55" s="15">
        <v>2.5</v>
      </c>
      <c r="N55" s="15" t="s">
        <v>1644</v>
      </c>
      <c r="O55" s="15" t="s">
        <v>1644</v>
      </c>
      <c r="P55" s="19">
        <v>18.100000000000001</v>
      </c>
      <c r="Q55" s="17">
        <v>285</v>
      </c>
      <c r="R55" s="26">
        <v>63.981000000000002</v>
      </c>
      <c r="S55" s="13">
        <v>255.97800000000001</v>
      </c>
      <c r="T55" s="43">
        <v>54</v>
      </c>
      <c r="U55" s="43">
        <v>1</v>
      </c>
      <c r="V55" s="43">
        <v>6</v>
      </c>
      <c r="W55" s="46">
        <f t="shared" si="3"/>
        <v>0.14285714285714285</v>
      </c>
      <c r="X55" s="16">
        <v>44245</v>
      </c>
      <c r="Y55" s="16">
        <v>44196</v>
      </c>
      <c r="Z55" s="16" t="s">
        <v>1649</v>
      </c>
      <c r="AA55" s="17">
        <v>64355</v>
      </c>
      <c r="AB55" s="17">
        <v>64656</v>
      </c>
      <c r="AC55" s="39">
        <f t="shared" si="4"/>
        <v>-4.6554070774560748E-3</v>
      </c>
      <c r="AD55" s="19">
        <v>3.15</v>
      </c>
      <c r="AE55" s="19">
        <v>2.44</v>
      </c>
      <c r="AF55" s="18">
        <f t="shared" si="6"/>
        <v>0.29098360655737704</v>
      </c>
      <c r="AG55" s="17">
        <v>5413</v>
      </c>
      <c r="AH55" s="17">
        <v>49719</v>
      </c>
      <c r="AI55" s="19">
        <v>50.06</v>
      </c>
      <c r="AJ55" s="19">
        <v>44.52</v>
      </c>
      <c r="AK55" s="18">
        <f t="shared" si="5"/>
        <v>0.12443845462713385</v>
      </c>
      <c r="AL55" s="19">
        <v>28.92</v>
      </c>
      <c r="AM55" s="19">
        <v>58.9</v>
      </c>
      <c r="AN55" s="22">
        <v>2.5700000000000001E-2</v>
      </c>
      <c r="AO55" s="19">
        <v>18.34</v>
      </c>
    </row>
    <row r="56" spans="1:42" ht="17.25" customHeight="1" x14ac:dyDescent="0.35">
      <c r="A56" s="11">
        <v>55</v>
      </c>
      <c r="B56" s="12" t="s">
        <v>14</v>
      </c>
      <c r="C56" s="11" t="s">
        <v>5</v>
      </c>
      <c r="D56" s="11" t="s">
        <v>15</v>
      </c>
      <c r="E56" s="11" t="s">
        <v>66</v>
      </c>
      <c r="F56" s="11" t="s">
        <v>118</v>
      </c>
      <c r="G56" s="13">
        <v>60534.5</v>
      </c>
      <c r="H56" s="13">
        <v>59924.6</v>
      </c>
      <c r="I56" s="23"/>
      <c r="J56" s="19"/>
      <c r="K56" s="35"/>
      <c r="L56" s="19"/>
      <c r="M56" s="19"/>
      <c r="N56" s="15" t="s">
        <v>1644</v>
      </c>
      <c r="O56" s="15" t="s">
        <v>1644</v>
      </c>
      <c r="R56" s="25"/>
      <c r="S56" s="17"/>
      <c r="T56" s="43">
        <v>67</v>
      </c>
      <c r="U56" s="43">
        <v>1</v>
      </c>
      <c r="V56" s="43">
        <v>11</v>
      </c>
      <c r="W56" s="46">
        <f t="shared" si="3"/>
        <v>8.3333333333333329E-2</v>
      </c>
      <c r="X56" s="16">
        <v>44050</v>
      </c>
      <c r="Y56" s="16">
        <v>43890</v>
      </c>
      <c r="AA56" s="17">
        <v>62445</v>
      </c>
      <c r="AB56" s="17">
        <v>60535</v>
      </c>
      <c r="AC56" s="39">
        <f t="shared" si="4"/>
        <v>3.1551994713801934E-2</v>
      </c>
      <c r="AD56" s="19">
        <v>0.8</v>
      </c>
      <c r="AE56" s="19">
        <v>0.23</v>
      </c>
      <c r="AF56" s="18">
        <f t="shared" si="6"/>
        <v>2.4782608695652177</v>
      </c>
      <c r="AG56" s="17">
        <v>1183.3</v>
      </c>
      <c r="AH56" s="17">
        <v>24735.1</v>
      </c>
      <c r="AI56" s="19">
        <v>17.48</v>
      </c>
      <c r="AJ56" s="19">
        <v>15.55</v>
      </c>
      <c r="AK56" s="18">
        <f t="shared" si="5"/>
        <v>0.12411575562700962</v>
      </c>
      <c r="AL56" s="19">
        <v>12.91</v>
      </c>
      <c r="AM56" s="19">
        <v>20.62</v>
      </c>
      <c r="AN56" s="22">
        <v>2.23E-2</v>
      </c>
    </row>
    <row r="57" spans="1:42" ht="17" customHeight="1" x14ac:dyDescent="0.35">
      <c r="A57" s="11">
        <v>56</v>
      </c>
      <c r="B57" s="12" t="s">
        <v>1392</v>
      </c>
      <c r="C57" s="11" t="s">
        <v>460</v>
      </c>
      <c r="D57" s="11" t="s">
        <v>1393</v>
      </c>
      <c r="E57" s="11" t="s">
        <v>66</v>
      </c>
      <c r="F57" s="11" t="s">
        <v>1394</v>
      </c>
      <c r="G57" s="13">
        <v>60113.9</v>
      </c>
      <c r="H57" s="13">
        <v>58727.3</v>
      </c>
      <c r="I57" s="14">
        <v>44111</v>
      </c>
      <c r="J57" s="15">
        <v>3.42</v>
      </c>
      <c r="K57" s="34" t="s">
        <v>121</v>
      </c>
      <c r="L57" s="15">
        <v>8.49</v>
      </c>
      <c r="M57" s="15">
        <v>2.63</v>
      </c>
      <c r="N57" s="15" t="s">
        <v>1644</v>
      </c>
      <c r="O57" s="15" t="s">
        <v>1644</v>
      </c>
      <c r="P57" s="19">
        <v>26.96</v>
      </c>
      <c r="Q57" s="17">
        <v>374</v>
      </c>
      <c r="R57" s="26">
        <v>72.069999999999993</v>
      </c>
      <c r="S57" s="13">
        <v>335</v>
      </c>
      <c r="T57" s="43">
        <v>71.272727272727266</v>
      </c>
      <c r="U57" s="43">
        <v>3</v>
      </c>
      <c r="V57" s="43">
        <v>8</v>
      </c>
      <c r="W57" s="46">
        <f t="shared" si="3"/>
        <v>0.27272727272727271</v>
      </c>
      <c r="X57" s="16">
        <v>44069</v>
      </c>
      <c r="Y57" s="16">
        <v>44009</v>
      </c>
      <c r="AA57" s="17">
        <v>60114</v>
      </c>
      <c r="AB57" s="17">
        <v>58727</v>
      </c>
      <c r="AC57" s="39">
        <f t="shared" si="4"/>
        <v>2.3617756738808386E-2</v>
      </c>
      <c r="AD57" s="19">
        <v>0.42</v>
      </c>
      <c r="AE57" s="19">
        <v>3.2</v>
      </c>
      <c r="AF57" s="18">
        <f t="shared" si="6"/>
        <v>-0.86875000000000002</v>
      </c>
      <c r="AG57" s="17">
        <v>3732</v>
      </c>
      <c r="AH57" s="17">
        <v>22628</v>
      </c>
      <c r="AI57" s="19">
        <v>73.819999999999993</v>
      </c>
      <c r="AJ57" s="19">
        <v>82.39</v>
      </c>
      <c r="AK57" s="18">
        <f t="shared" si="5"/>
        <v>-0.10401747784925364</v>
      </c>
      <c r="AL57" s="19">
        <v>26</v>
      </c>
      <c r="AM57" s="19">
        <v>83.16</v>
      </c>
      <c r="AN57" s="22">
        <v>2.2700000000000001E-2</v>
      </c>
    </row>
    <row r="58" spans="1:42" ht="17" customHeight="1" x14ac:dyDescent="0.35">
      <c r="A58" s="11">
        <v>57</v>
      </c>
      <c r="B58" s="12" t="s">
        <v>151</v>
      </c>
      <c r="C58" s="11" t="s">
        <v>148</v>
      </c>
      <c r="D58" s="11" t="s">
        <v>152</v>
      </c>
      <c r="E58" s="11" t="s">
        <v>66</v>
      </c>
      <c r="F58" s="11" t="s">
        <v>153</v>
      </c>
      <c r="G58" s="13">
        <v>59812</v>
      </c>
      <c r="H58" s="13">
        <v>53762</v>
      </c>
      <c r="I58" s="14">
        <v>43901</v>
      </c>
      <c r="J58" s="15">
        <v>6.32</v>
      </c>
      <c r="K58" s="34" t="s">
        <v>121</v>
      </c>
      <c r="L58" s="15">
        <v>22.9</v>
      </c>
      <c r="M58" s="15">
        <v>0.75</v>
      </c>
      <c r="N58" s="15" t="s">
        <v>1644</v>
      </c>
      <c r="O58" s="15" t="s">
        <v>1644</v>
      </c>
      <c r="P58" s="19">
        <v>24.4</v>
      </c>
      <c r="Q58" s="17">
        <v>200</v>
      </c>
      <c r="R58" s="26">
        <v>154.88300000000001</v>
      </c>
      <c r="S58" s="13">
        <v>356.88900000000001</v>
      </c>
      <c r="T58" s="43">
        <v>62</v>
      </c>
      <c r="U58" s="43">
        <v>4</v>
      </c>
      <c r="V58" s="43">
        <v>6</v>
      </c>
      <c r="W58" s="46">
        <f t="shared" si="3"/>
        <v>0.4</v>
      </c>
      <c r="X58" s="16">
        <v>44224</v>
      </c>
      <c r="Y58" s="16">
        <v>44196</v>
      </c>
      <c r="Z58" s="16" t="s">
        <v>1649</v>
      </c>
      <c r="AA58" s="17">
        <v>65398</v>
      </c>
      <c r="AB58" s="17">
        <v>59812</v>
      </c>
      <c r="AC58" s="39">
        <f t="shared" si="4"/>
        <v>9.3392630241423122E-2</v>
      </c>
      <c r="AD58" s="19">
        <v>24.3</v>
      </c>
      <c r="AE58" s="19">
        <v>21.95</v>
      </c>
      <c r="AF58" s="18">
        <f t="shared" si="6"/>
        <v>0.10706150341685657</v>
      </c>
      <c r="AG58" s="17">
        <v>10378</v>
      </c>
      <c r="AH58" s="17">
        <v>50710</v>
      </c>
      <c r="AI58" s="19">
        <v>351.47</v>
      </c>
      <c r="AJ58" s="19">
        <v>376.74</v>
      </c>
      <c r="AK58" s="18">
        <f t="shared" si="5"/>
        <v>-6.7075436640653976E-2</v>
      </c>
      <c r="AL58" s="19">
        <v>266.11</v>
      </c>
      <c r="AM58" s="19">
        <v>417.62</v>
      </c>
      <c r="AN58" s="22">
        <v>3.0499999999999999E-2</v>
      </c>
      <c r="AO58" s="19">
        <v>14.05</v>
      </c>
    </row>
    <row r="59" spans="1:42" ht="17.25" customHeight="1" x14ac:dyDescent="0.35">
      <c r="A59" s="11">
        <v>58</v>
      </c>
      <c r="B59" s="12" t="s">
        <v>257</v>
      </c>
      <c r="C59" s="11" t="s">
        <v>2</v>
      </c>
      <c r="D59" s="11" t="s">
        <v>258</v>
      </c>
      <c r="E59" s="11" t="s">
        <v>66</v>
      </c>
      <c r="F59" s="11" t="s">
        <v>259</v>
      </c>
      <c r="G59" s="13">
        <v>58756</v>
      </c>
      <c r="H59" s="13">
        <v>58472</v>
      </c>
      <c r="I59" s="14">
        <v>44249</v>
      </c>
      <c r="J59" s="15">
        <v>2.69</v>
      </c>
      <c r="K59" s="34" t="s">
        <v>121</v>
      </c>
      <c r="L59" s="15">
        <v>19.2</v>
      </c>
      <c r="M59" s="15">
        <v>1.5</v>
      </c>
      <c r="N59" s="15" t="s">
        <v>1644</v>
      </c>
      <c r="O59" s="15" t="s">
        <v>1645</v>
      </c>
      <c r="P59" s="19">
        <v>12.48</v>
      </c>
      <c r="Q59" s="17">
        <v>141</v>
      </c>
      <c r="R59" s="26">
        <v>88.45</v>
      </c>
      <c r="S59" s="13">
        <v>502.04</v>
      </c>
      <c r="T59" s="43">
        <v>61.7</v>
      </c>
      <c r="U59" s="43">
        <v>4</v>
      </c>
      <c r="V59" s="43">
        <v>5</v>
      </c>
      <c r="W59" s="46">
        <f t="shared" si="3"/>
        <v>0.44444444444444442</v>
      </c>
      <c r="X59" s="16">
        <v>44175</v>
      </c>
      <c r="Y59" s="16">
        <v>44135</v>
      </c>
      <c r="AA59" s="17">
        <v>56639</v>
      </c>
      <c r="AB59" s="17">
        <v>58756</v>
      </c>
      <c r="AC59" s="39">
        <f t="shared" si="4"/>
        <v>-3.6030362856559327E-2</v>
      </c>
      <c r="AD59" s="19">
        <v>2</v>
      </c>
      <c r="AE59" s="19">
        <v>2.0699999999999998</v>
      </c>
      <c r="AF59" s="18">
        <f t="shared" si="6"/>
        <v>-3.3816425120772875E-2</v>
      </c>
      <c r="AG59" s="17">
        <v>6380</v>
      </c>
      <c r="AH59" s="17">
        <v>34681</v>
      </c>
      <c r="AI59" s="19">
        <v>24.59</v>
      </c>
      <c r="AJ59" s="19">
        <v>19.809999999999999</v>
      </c>
      <c r="AK59" s="18">
        <f t="shared" si="5"/>
        <v>0.24129227662796573</v>
      </c>
      <c r="AL59" s="19">
        <v>12.54</v>
      </c>
      <c r="AM59" s="19">
        <v>30.68</v>
      </c>
      <c r="AN59" s="22">
        <v>2.6100000000000002E-2</v>
      </c>
      <c r="AO59" s="19">
        <v>12.82</v>
      </c>
    </row>
    <row r="60" spans="1:42" ht="17.25" customHeight="1" x14ac:dyDescent="0.35">
      <c r="A60" s="11">
        <v>59</v>
      </c>
      <c r="B60" s="12" t="s">
        <v>346</v>
      </c>
      <c r="C60" s="11" t="s">
        <v>16</v>
      </c>
      <c r="D60" s="11" t="s">
        <v>347</v>
      </c>
      <c r="E60" s="11" t="s">
        <v>66</v>
      </c>
      <c r="F60" s="11" t="s">
        <v>348</v>
      </c>
      <c r="G60" s="13">
        <v>54213</v>
      </c>
      <c r="H60" s="13">
        <v>54436</v>
      </c>
      <c r="K60" s="34" t="s">
        <v>349</v>
      </c>
      <c r="L60" s="15">
        <v>11.7</v>
      </c>
      <c r="N60" s="15" t="s">
        <v>1644</v>
      </c>
      <c r="O60" s="15" t="s">
        <v>1644</v>
      </c>
      <c r="P60" s="19">
        <v>6.2</v>
      </c>
      <c r="Q60" s="17">
        <v>49.4</v>
      </c>
      <c r="T60" s="43">
        <v>58.2</v>
      </c>
      <c r="U60" s="43">
        <v>4</v>
      </c>
      <c r="V60" s="43">
        <v>7</v>
      </c>
      <c r="W60" s="46">
        <f t="shared" si="3"/>
        <v>0.36363636363636365</v>
      </c>
      <c r="X60" s="16">
        <v>44246</v>
      </c>
      <c r="Y60" s="16">
        <v>44196</v>
      </c>
      <c r="Z60" s="16" t="s">
        <v>1649</v>
      </c>
      <c r="AA60" s="17">
        <v>38954</v>
      </c>
      <c r="AB60" s="17">
        <v>54213</v>
      </c>
      <c r="AC60" s="39">
        <f t="shared" si="4"/>
        <v>-0.28146385553280578</v>
      </c>
      <c r="AD60" s="19">
        <v>-0.24</v>
      </c>
      <c r="AE60" s="19">
        <v>1.33</v>
      </c>
      <c r="AF60" s="18">
        <f t="shared" si="6"/>
        <v>-1.1804511278195489</v>
      </c>
      <c r="AG60" s="17">
        <v>2391</v>
      </c>
      <c r="AH60" s="17">
        <v>95144</v>
      </c>
      <c r="AI60" s="19">
        <v>6.04</v>
      </c>
      <c r="AJ60" s="19">
        <v>10.96</v>
      </c>
      <c r="AK60" s="18">
        <f t="shared" si="5"/>
        <v>-0.44890510948905116</v>
      </c>
      <c r="AL60" s="19">
        <v>3.75</v>
      </c>
      <c r="AM60" s="19">
        <v>9.5500000000000007</v>
      </c>
      <c r="AN60" s="22">
        <v>7.5300000000000006E-2</v>
      </c>
      <c r="AP60" s="37" t="s">
        <v>350</v>
      </c>
    </row>
    <row r="61" spans="1:42" ht="17.25" customHeight="1" x14ac:dyDescent="0.35">
      <c r="A61" s="11">
        <v>60</v>
      </c>
      <c r="B61" s="12" t="s">
        <v>441</v>
      </c>
      <c r="C61" s="11" t="s">
        <v>6</v>
      </c>
      <c r="D61" s="11" t="s">
        <v>442</v>
      </c>
      <c r="E61" s="11" t="s">
        <v>66</v>
      </c>
      <c r="F61" s="11" t="s">
        <v>443</v>
      </c>
      <c r="G61" s="13">
        <v>53922</v>
      </c>
      <c r="H61" s="13">
        <v>52528</v>
      </c>
      <c r="I61" s="14">
        <v>43910</v>
      </c>
      <c r="J61" s="15">
        <v>20.3</v>
      </c>
      <c r="K61" s="34" t="s">
        <v>122</v>
      </c>
      <c r="L61" s="15">
        <v>80.5</v>
      </c>
      <c r="M61" s="15">
        <v>3.9</v>
      </c>
      <c r="N61" s="15" t="s">
        <v>1644</v>
      </c>
      <c r="O61" s="15" t="s">
        <v>1644</v>
      </c>
      <c r="P61" s="19">
        <v>24.7</v>
      </c>
      <c r="Q61" s="17">
        <v>178</v>
      </c>
      <c r="R61" s="26">
        <v>138.85400000000001</v>
      </c>
      <c r="S61" s="13">
        <v>636.89499999999998</v>
      </c>
      <c r="W61" s="46" t="e">
        <f t="shared" si="3"/>
        <v>#DIV/0!</v>
      </c>
      <c r="X61" s="16">
        <v>44249</v>
      </c>
      <c r="Y61" s="16">
        <v>44196</v>
      </c>
      <c r="Z61" s="16" t="s">
        <v>1649</v>
      </c>
      <c r="AA61" s="17">
        <v>39809</v>
      </c>
      <c r="AB61" s="17">
        <v>32184</v>
      </c>
      <c r="AC61" s="39">
        <f t="shared" si="4"/>
        <v>0.23691896594581158</v>
      </c>
      <c r="AD61" s="19">
        <v>24.74</v>
      </c>
      <c r="AE61" s="19">
        <v>21.03</v>
      </c>
      <c r="AF61" s="18">
        <f t="shared" si="6"/>
        <v>0.17641464574417484</v>
      </c>
      <c r="AG61" s="17">
        <v>4332</v>
      </c>
      <c r="AH61" s="17">
        <v>1163028</v>
      </c>
      <c r="AI61" s="19">
        <v>262.68</v>
      </c>
      <c r="AJ61" s="19">
        <v>223.64</v>
      </c>
      <c r="AK61" s="18">
        <f t="shared" si="5"/>
        <v>0.17456626721516733</v>
      </c>
      <c r="AL61" s="19">
        <v>130.85</v>
      </c>
      <c r="AM61" s="19">
        <v>340.1</v>
      </c>
      <c r="AN61" s="22">
        <v>1.5299999999999999E-2</v>
      </c>
      <c r="AO61" s="19">
        <v>13.51</v>
      </c>
    </row>
    <row r="62" spans="1:42" ht="17.25" customHeight="1" x14ac:dyDescent="0.35">
      <c r="A62" s="11">
        <v>61</v>
      </c>
      <c r="B62" s="12" t="s">
        <v>1476</v>
      </c>
      <c r="C62" s="11" t="s">
        <v>6</v>
      </c>
      <c r="D62" s="11" t="s">
        <v>1477</v>
      </c>
      <c r="E62" s="11" t="s">
        <v>66</v>
      </c>
      <c r="F62" s="11" t="s">
        <v>1478</v>
      </c>
      <c r="G62" s="13">
        <v>53823</v>
      </c>
      <c r="H62" s="13">
        <v>50193</v>
      </c>
      <c r="I62" s="14">
        <v>43924</v>
      </c>
      <c r="J62" s="15">
        <v>13.3</v>
      </c>
      <c r="K62" s="15" t="s">
        <v>123</v>
      </c>
      <c r="L62" s="15">
        <v>56</v>
      </c>
      <c r="M62" s="15">
        <v>0.9</v>
      </c>
      <c r="N62" s="15" t="s">
        <v>1644</v>
      </c>
      <c r="O62" s="15" t="s">
        <v>1644</v>
      </c>
      <c r="P62" s="19">
        <v>32</v>
      </c>
      <c r="Q62" s="17">
        <v>248</v>
      </c>
      <c r="R62" s="26">
        <v>127.414</v>
      </c>
      <c r="S62" s="13">
        <v>410</v>
      </c>
      <c r="T62" s="43">
        <v>61</v>
      </c>
      <c r="U62" s="43">
        <v>2</v>
      </c>
      <c r="V62" s="43">
        <v>7</v>
      </c>
      <c r="W62" s="46">
        <f t="shared" si="3"/>
        <v>0.22222222222222221</v>
      </c>
      <c r="X62" s="16">
        <v>44253</v>
      </c>
      <c r="Y62" s="16">
        <v>44196</v>
      </c>
      <c r="Z62" s="16" t="s">
        <v>1649</v>
      </c>
      <c r="AA62" s="17">
        <f>41885+10162</f>
        <v>52047</v>
      </c>
      <c r="AB62" s="17">
        <f>36725+17098</f>
        <v>53823</v>
      </c>
      <c r="AC62" s="39">
        <f t="shared" si="4"/>
        <v>-3.2997045872582356E-2</v>
      </c>
      <c r="AD62" s="19">
        <v>6.46</v>
      </c>
      <c r="AE62" s="19">
        <v>5.19</v>
      </c>
      <c r="AF62" s="18">
        <f t="shared" si="6"/>
        <v>0.24470134874759142</v>
      </c>
      <c r="AG62" s="17">
        <v>11635</v>
      </c>
      <c r="AH62" s="17">
        <v>1115862</v>
      </c>
      <c r="AI62" s="19">
        <v>68.180000000000007</v>
      </c>
      <c r="AJ62" s="19">
        <v>49.37</v>
      </c>
      <c r="AK62" s="18">
        <f t="shared" si="5"/>
        <v>0.38100060765647176</v>
      </c>
      <c r="AL62" s="19">
        <v>27.2</v>
      </c>
      <c r="AM62" s="19">
        <v>83.48</v>
      </c>
      <c r="AN62" s="22">
        <v>1.7299999999999999E-2</v>
      </c>
      <c r="AO62" s="19">
        <v>12.7</v>
      </c>
      <c r="AP62" s="1"/>
    </row>
    <row r="63" spans="1:42" ht="17.25" customHeight="1" x14ac:dyDescent="0.35">
      <c r="A63" s="11">
        <v>62</v>
      </c>
      <c r="B63" s="12" t="s">
        <v>528</v>
      </c>
      <c r="C63" s="11" t="s">
        <v>529</v>
      </c>
      <c r="D63" s="11" t="s">
        <v>530</v>
      </c>
      <c r="E63" s="11" t="s">
        <v>66</v>
      </c>
      <c r="F63" s="11" t="s">
        <v>531</v>
      </c>
      <c r="G63" s="13">
        <v>53800</v>
      </c>
      <c r="H63" s="13">
        <v>54722</v>
      </c>
      <c r="I63" s="14">
        <v>43950</v>
      </c>
      <c r="J63" s="15">
        <v>6</v>
      </c>
      <c r="K63" s="34" t="s">
        <v>122</v>
      </c>
      <c r="L63" s="15">
        <v>36.1</v>
      </c>
      <c r="M63" s="15">
        <v>0.1</v>
      </c>
      <c r="N63" s="15" t="s">
        <v>1644</v>
      </c>
      <c r="O63" s="15" t="s">
        <v>1644</v>
      </c>
      <c r="P63" s="19">
        <v>34.518999999999998</v>
      </c>
      <c r="Q63" s="17">
        <v>530</v>
      </c>
      <c r="R63" s="26">
        <v>65</v>
      </c>
      <c r="S63" s="13">
        <v>480</v>
      </c>
      <c r="T63" s="43"/>
      <c r="U63" s="43">
        <v>4</v>
      </c>
      <c r="V63" s="43">
        <v>6</v>
      </c>
      <c r="W63" s="46">
        <f t="shared" si="3"/>
        <v>0.4</v>
      </c>
      <c r="X63" s="16">
        <v>44244</v>
      </c>
      <c r="Y63" s="16">
        <v>44196</v>
      </c>
      <c r="Z63" s="16" t="s">
        <v>1649</v>
      </c>
      <c r="AA63" s="17">
        <v>41748</v>
      </c>
      <c r="AB63" s="17">
        <v>53800</v>
      </c>
      <c r="AC63" s="39">
        <f t="shared" si="4"/>
        <v>-0.22401486988847583</v>
      </c>
      <c r="AD63" s="19">
        <v>5.46</v>
      </c>
      <c r="AE63" s="19">
        <v>10.74</v>
      </c>
      <c r="AF63" s="18">
        <f t="shared" si="6"/>
        <v>-0.49162011173184361</v>
      </c>
      <c r="AG63" s="17">
        <v>6394</v>
      </c>
      <c r="AH63" s="17">
        <v>78324</v>
      </c>
      <c r="AI63" s="19">
        <v>181.06</v>
      </c>
      <c r="AJ63" s="19">
        <v>142.6</v>
      </c>
      <c r="AK63" s="18">
        <f t="shared" si="5"/>
        <v>0.26970546984572236</v>
      </c>
      <c r="AL63" s="19">
        <v>87.5</v>
      </c>
      <c r="AM63" s="19">
        <v>226.67</v>
      </c>
      <c r="AN63" s="22">
        <v>1.8700000000000001E-2</v>
      </c>
      <c r="AO63" s="19">
        <v>40.58</v>
      </c>
    </row>
    <row r="64" spans="1:42" ht="17.25" customHeight="1" x14ac:dyDescent="0.35">
      <c r="A64" s="11">
        <v>63</v>
      </c>
      <c r="B64" s="12" t="s">
        <v>619</v>
      </c>
      <c r="C64" s="11" t="s">
        <v>218</v>
      </c>
      <c r="D64" s="11" t="s">
        <v>620</v>
      </c>
      <c r="E64" s="11" t="s">
        <v>66</v>
      </c>
      <c r="F64" s="11" t="s">
        <v>621</v>
      </c>
      <c r="G64" s="13">
        <v>51904</v>
      </c>
      <c r="H64" s="13">
        <v>49330</v>
      </c>
      <c r="I64" s="14">
        <v>44125</v>
      </c>
      <c r="J64" s="15">
        <v>12</v>
      </c>
      <c r="K64" s="34" t="s">
        <v>122</v>
      </c>
      <c r="L64" s="15">
        <v>24.78</v>
      </c>
      <c r="M64" s="15">
        <v>3.4750000000000001</v>
      </c>
      <c r="N64" s="15" t="s">
        <v>1644</v>
      </c>
      <c r="O64" s="15" t="s">
        <v>1645</v>
      </c>
      <c r="P64" s="19">
        <v>23.163709999999998</v>
      </c>
      <c r="Q64" s="17">
        <v>182</v>
      </c>
      <c r="R64" s="26">
        <v>127.236</v>
      </c>
      <c r="S64" s="13">
        <v>423.98200000000003</v>
      </c>
      <c r="T64" s="43">
        <v>65</v>
      </c>
      <c r="U64" s="43">
        <v>4</v>
      </c>
      <c r="V64" s="43">
        <v>9</v>
      </c>
      <c r="W64" s="46">
        <f t="shared" si="3"/>
        <v>0.30769230769230771</v>
      </c>
      <c r="X64" s="16">
        <v>44077</v>
      </c>
      <c r="Y64" s="16">
        <v>44007</v>
      </c>
      <c r="AA64" s="17">
        <v>49301</v>
      </c>
      <c r="AB64" s="17">
        <v>51904</v>
      </c>
      <c r="AC64" s="39">
        <f t="shared" si="4"/>
        <v>-5.0150277435265102E-2</v>
      </c>
      <c r="AD64" s="19">
        <v>2.64</v>
      </c>
      <c r="AE64" s="19">
        <v>2.61</v>
      </c>
      <c r="AF64" s="18">
        <f t="shared" si="6"/>
        <v>1.1494252873563314E-2</v>
      </c>
      <c r="AG64" s="17">
        <v>33806</v>
      </c>
      <c r="AH64" s="17">
        <v>94853</v>
      </c>
      <c r="AI64" s="19">
        <v>44.39</v>
      </c>
      <c r="AJ64" s="19">
        <v>45.99</v>
      </c>
      <c r="AK64" s="18">
        <f t="shared" si="5"/>
        <v>-3.4790171776473179E-2</v>
      </c>
      <c r="AL64" s="19">
        <v>32.4</v>
      </c>
      <c r="AM64" s="19">
        <v>49.34</v>
      </c>
      <c r="AN64" s="22">
        <v>3.2000000000000001E-2</v>
      </c>
      <c r="AO64" s="19">
        <v>19.88</v>
      </c>
    </row>
    <row r="65" spans="1:42" ht="17.25" customHeight="1" x14ac:dyDescent="0.35">
      <c r="A65" s="11">
        <v>64</v>
      </c>
      <c r="B65" s="12" t="s">
        <v>704</v>
      </c>
      <c r="C65" s="11" t="s">
        <v>9</v>
      </c>
      <c r="D65" s="11" t="s">
        <v>705</v>
      </c>
      <c r="E65" s="11" t="s">
        <v>66</v>
      </c>
      <c r="F65" s="11" t="s">
        <v>706</v>
      </c>
      <c r="G65" s="13">
        <v>51750</v>
      </c>
      <c r="H65" s="13">
        <v>53647</v>
      </c>
      <c r="I65" s="14">
        <v>43903</v>
      </c>
      <c r="J65" s="15">
        <v>11.07</v>
      </c>
      <c r="K65" s="34" t="s">
        <v>124</v>
      </c>
      <c r="L65" s="15">
        <v>42.1</v>
      </c>
      <c r="M65" s="15">
        <v>4.5</v>
      </c>
      <c r="N65" s="15" t="s">
        <v>1644</v>
      </c>
      <c r="O65" s="15" t="s">
        <v>1644</v>
      </c>
      <c r="P65" s="19">
        <v>17.899999999999999</v>
      </c>
      <c r="Q65" s="17">
        <v>181</v>
      </c>
      <c r="R65" s="26">
        <v>98.9</v>
      </c>
      <c r="S65" s="13">
        <v>400</v>
      </c>
      <c r="T65" s="17">
        <v>62</v>
      </c>
      <c r="U65" s="17">
        <v>4</v>
      </c>
      <c r="V65" s="17">
        <v>10</v>
      </c>
      <c r="W65" s="46">
        <f t="shared" si="3"/>
        <v>0.2857142857142857</v>
      </c>
      <c r="X65" s="16">
        <v>44252</v>
      </c>
      <c r="Y65" s="16">
        <v>44196</v>
      </c>
      <c r="Z65" s="16" t="s">
        <v>1649</v>
      </c>
      <c r="AA65" s="17">
        <v>41908</v>
      </c>
      <c r="AB65" s="17">
        <v>41172</v>
      </c>
      <c r="AC65" s="39">
        <f t="shared" si="4"/>
        <v>1.7876226561740989E-2</v>
      </c>
      <c r="AD65" s="19">
        <v>1.71</v>
      </c>
      <c r="AE65" s="19">
        <v>2.87</v>
      </c>
      <c r="AF65" s="18">
        <f t="shared" si="6"/>
        <v>-0.40418118466898956</v>
      </c>
      <c r="AG65" s="17">
        <v>49577</v>
      </c>
      <c r="AH65" s="17">
        <v>154229</v>
      </c>
      <c r="AI65" s="19">
        <v>36.409999999999997</v>
      </c>
      <c r="AJ65" s="19">
        <v>35.33</v>
      </c>
      <c r="AK65" s="18">
        <f t="shared" si="5"/>
        <v>3.0568921596376971E-2</v>
      </c>
      <c r="AL65" s="19">
        <v>26.45</v>
      </c>
      <c r="AM65" s="19">
        <v>43.08</v>
      </c>
      <c r="AN65" s="22">
        <v>4.5400000000000003E-2</v>
      </c>
      <c r="AO65" s="19">
        <v>20.12</v>
      </c>
    </row>
    <row r="66" spans="1:42" ht="17.25" customHeight="1" x14ac:dyDescent="0.35">
      <c r="A66" s="11">
        <v>65</v>
      </c>
      <c r="B66" s="12" t="s">
        <v>796</v>
      </c>
      <c r="C66" s="11" t="s">
        <v>797</v>
      </c>
      <c r="D66" s="11" t="s">
        <v>798</v>
      </c>
      <c r="E66" s="11" t="s">
        <v>66</v>
      </c>
      <c r="F66" s="11" t="s">
        <v>799</v>
      </c>
      <c r="G66" s="13">
        <v>51336</v>
      </c>
      <c r="H66" s="13">
        <v>46677</v>
      </c>
      <c r="I66" s="14">
        <v>43910</v>
      </c>
      <c r="J66" s="15">
        <v>6.3</v>
      </c>
      <c r="K66" s="34" t="s">
        <v>121</v>
      </c>
      <c r="L66" s="15">
        <v>12.1</v>
      </c>
      <c r="M66" s="15">
        <v>2.8</v>
      </c>
      <c r="N66" s="15" t="s">
        <v>1644</v>
      </c>
      <c r="O66" s="15" t="s">
        <v>1644</v>
      </c>
      <c r="P66" s="19">
        <v>26.8</v>
      </c>
      <c r="Q66" s="17">
        <v>478</v>
      </c>
      <c r="R66" s="26">
        <v>56</v>
      </c>
      <c r="S66" s="13">
        <v>368</v>
      </c>
      <c r="T66" s="17">
        <v>58</v>
      </c>
      <c r="U66" s="17">
        <v>4</v>
      </c>
      <c r="V66" s="17">
        <v>8</v>
      </c>
      <c r="W66" s="46">
        <f t="shared" si="3"/>
        <v>0.33333333333333331</v>
      </c>
      <c r="X66" s="16">
        <v>44246</v>
      </c>
      <c r="Y66" s="16">
        <v>44196</v>
      </c>
      <c r="Z66" s="16" t="s">
        <v>1649</v>
      </c>
      <c r="AA66" s="17">
        <v>51533</v>
      </c>
      <c r="AB66" s="17">
        <v>51336</v>
      </c>
      <c r="AC66" s="39">
        <f t="shared" si="4"/>
        <v>3.8374629889356398E-3</v>
      </c>
      <c r="AD66" s="19">
        <v>10.93</v>
      </c>
      <c r="AE66" s="19">
        <v>10.07</v>
      </c>
      <c r="AF66" s="18">
        <f t="shared" si="6"/>
        <v>8.5402184707050591E-2</v>
      </c>
      <c r="AG66" s="17">
        <v>8578</v>
      </c>
      <c r="AH66" s="17">
        <v>47490</v>
      </c>
      <c r="AI66" s="19">
        <v>164.46</v>
      </c>
      <c r="AJ66" s="19">
        <v>146.99</v>
      </c>
      <c r="AK66" s="18">
        <f t="shared" si="5"/>
        <v>0.11885162255935776</v>
      </c>
      <c r="AL66" s="19">
        <v>58.38</v>
      </c>
      <c r="AM66" s="19">
        <v>190.23</v>
      </c>
      <c r="AN66" s="22">
        <v>1.0500000000000001E-2</v>
      </c>
      <c r="AO66" s="19">
        <v>17.309999999999999</v>
      </c>
    </row>
    <row r="67" spans="1:42" ht="17.25" customHeight="1" x14ac:dyDescent="0.35">
      <c r="A67" s="11">
        <v>66</v>
      </c>
      <c r="B67" s="12" t="s">
        <v>890</v>
      </c>
      <c r="C67" s="11" t="s">
        <v>265</v>
      </c>
      <c r="D67" s="11" t="s">
        <v>891</v>
      </c>
      <c r="E67" s="11" t="s">
        <v>66</v>
      </c>
      <c r="F67" s="11" t="s">
        <v>890</v>
      </c>
      <c r="G67" s="13">
        <v>49746</v>
      </c>
      <c r="H67" s="13">
        <v>47389</v>
      </c>
      <c r="I67" s="14">
        <v>43921</v>
      </c>
      <c r="J67" s="15">
        <v>7.8</v>
      </c>
      <c r="K67" s="34" t="s">
        <v>122</v>
      </c>
      <c r="L67" s="15">
        <v>68.400000000000006</v>
      </c>
      <c r="M67" s="15">
        <v>1</v>
      </c>
      <c r="N67" s="15" t="s">
        <v>1644</v>
      </c>
      <c r="O67" s="15" t="s">
        <v>1644</v>
      </c>
      <c r="P67" s="19">
        <v>19.37</v>
      </c>
      <c r="Q67" s="17">
        <v>288</v>
      </c>
      <c r="R67" s="26">
        <v>67</v>
      </c>
      <c r="S67" s="13">
        <v>555</v>
      </c>
      <c r="T67" s="17">
        <v>60</v>
      </c>
      <c r="U67" s="17">
        <v>4</v>
      </c>
      <c r="V67" s="17">
        <v>6</v>
      </c>
      <c r="W67" s="46">
        <f t="shared" ref="W67:W130" si="7">U67/(U67+V67)</f>
        <v>0.4</v>
      </c>
      <c r="X67" s="16">
        <v>44246</v>
      </c>
      <c r="Y67" s="16">
        <v>44196</v>
      </c>
      <c r="Z67" s="16" t="s">
        <v>1649</v>
      </c>
      <c r="AA67" s="17">
        <v>43736</v>
      </c>
      <c r="AB67" s="17">
        <v>49746</v>
      </c>
      <c r="AC67" s="39">
        <f t="shared" si="4"/>
        <v>-0.12081373376753909</v>
      </c>
      <c r="AD67" s="19">
        <v>-6.88</v>
      </c>
      <c r="AE67" s="19">
        <v>3.74</v>
      </c>
      <c r="AF67" s="18">
        <f t="shared" si="6"/>
        <v>-2.8395721925133692</v>
      </c>
      <c r="AG67" s="17">
        <v>0</v>
      </c>
      <c r="AH67" s="17">
        <v>586481</v>
      </c>
      <c r="AI67" s="19">
        <v>37.86</v>
      </c>
      <c r="AJ67" s="19">
        <v>49.22</v>
      </c>
      <c r="AK67" s="18">
        <f t="shared" si="5"/>
        <v>-0.23080048760666394</v>
      </c>
      <c r="AL67" s="19">
        <v>16.07</v>
      </c>
      <c r="AM67" s="19">
        <v>48.22</v>
      </c>
      <c r="AN67" s="22">
        <v>2.7300000000000001E-2</v>
      </c>
      <c r="AP67" s="37" t="s">
        <v>883</v>
      </c>
    </row>
    <row r="68" spans="1:42" ht="17.25" customHeight="1" x14ac:dyDescent="0.35">
      <c r="A68" s="11">
        <v>67</v>
      </c>
      <c r="B68" s="12" t="s">
        <v>975</v>
      </c>
      <c r="C68" s="11" t="s">
        <v>196</v>
      </c>
      <c r="D68" s="11" t="s">
        <v>976</v>
      </c>
      <c r="E68" s="11" t="s">
        <v>66</v>
      </c>
      <c r="F68" s="11" t="s">
        <v>977</v>
      </c>
      <c r="G68" s="13">
        <v>47020</v>
      </c>
      <c r="H68" s="13">
        <v>43281</v>
      </c>
      <c r="I68" s="14">
        <v>43914</v>
      </c>
      <c r="J68" s="15">
        <v>13.744999999999999</v>
      </c>
      <c r="K68" s="34" t="s">
        <v>122</v>
      </c>
      <c r="L68" s="15">
        <v>31</v>
      </c>
      <c r="M68" s="15">
        <v>0.42499999999999999</v>
      </c>
      <c r="N68" s="15" t="s">
        <v>1644</v>
      </c>
      <c r="O68" s="15" t="s">
        <v>1644</v>
      </c>
      <c r="P68" s="19">
        <v>23</v>
      </c>
      <c r="Q68" s="17">
        <v>367</v>
      </c>
      <c r="R68" s="26">
        <v>64.802999999999997</v>
      </c>
      <c r="S68" s="13">
        <v>535.73500000000001</v>
      </c>
      <c r="T68" s="43">
        <v>63.3</v>
      </c>
      <c r="U68" s="43">
        <v>3</v>
      </c>
      <c r="V68" s="43">
        <v>7</v>
      </c>
      <c r="W68" s="46">
        <f t="shared" si="7"/>
        <v>0.3</v>
      </c>
      <c r="X68" s="16">
        <v>44239</v>
      </c>
      <c r="Y68" s="16">
        <v>44196</v>
      </c>
      <c r="Z68" s="16" t="s">
        <v>1649</v>
      </c>
      <c r="AA68" s="17">
        <v>38185</v>
      </c>
      <c r="AB68" s="17">
        <v>47020</v>
      </c>
      <c r="AC68" s="39">
        <f t="shared" si="4"/>
        <v>-0.18789876648234793</v>
      </c>
      <c r="AD68" s="19">
        <v>3.77</v>
      </c>
      <c r="AE68" s="19">
        <v>7.99</v>
      </c>
      <c r="AF68" s="18">
        <f t="shared" si="6"/>
        <v>-0.52816020025031296</v>
      </c>
      <c r="AG68" s="17">
        <v>3852</v>
      </c>
      <c r="AH68" s="17">
        <v>191367</v>
      </c>
      <c r="AI68" s="19">
        <v>120.49</v>
      </c>
      <c r="AJ68" s="19">
        <v>121.88</v>
      </c>
      <c r="AK68" s="18">
        <f t="shared" si="5"/>
        <v>-1.1404660321627836E-2</v>
      </c>
      <c r="AL68" s="19">
        <v>67</v>
      </c>
      <c r="AM68" s="19">
        <v>151.46</v>
      </c>
      <c r="AN68" s="22">
        <v>1.17E-2</v>
      </c>
      <c r="AO68" s="19">
        <v>39.86</v>
      </c>
    </row>
    <row r="69" spans="1:42" ht="17.25" customHeight="1" x14ac:dyDescent="0.35">
      <c r="A69" s="11">
        <v>68</v>
      </c>
      <c r="B69" s="12" t="s">
        <v>1061</v>
      </c>
      <c r="C69" s="11" t="s">
        <v>261</v>
      </c>
      <c r="D69" s="11" t="s">
        <v>1062</v>
      </c>
      <c r="E69" s="11" t="s">
        <v>66</v>
      </c>
      <c r="F69" s="11" t="s">
        <v>1063</v>
      </c>
      <c r="G69" s="13">
        <v>47007</v>
      </c>
      <c r="H69" s="13">
        <v>44438</v>
      </c>
      <c r="I69" s="14">
        <v>43950</v>
      </c>
      <c r="J69" s="15">
        <v>6.2831520000000003</v>
      </c>
      <c r="K69" s="34" t="s">
        <v>121</v>
      </c>
      <c r="L69" s="15">
        <v>5</v>
      </c>
      <c r="M69" s="15">
        <v>0.99099999999999999</v>
      </c>
      <c r="N69" s="15" t="s">
        <v>1644</v>
      </c>
      <c r="O69" s="15" t="s">
        <v>1644</v>
      </c>
      <c r="P69" s="19">
        <v>17.3</v>
      </c>
      <c r="Q69" s="17">
        <v>147</v>
      </c>
      <c r="S69" s="13">
        <v>456</v>
      </c>
      <c r="T69" s="43">
        <v>61.153846153846153</v>
      </c>
      <c r="U69" s="43">
        <v>4</v>
      </c>
      <c r="V69" s="43">
        <v>9</v>
      </c>
      <c r="W69" s="46">
        <f t="shared" si="7"/>
        <v>0.30769230769230771</v>
      </c>
      <c r="X69" s="16">
        <v>44239</v>
      </c>
      <c r="Y69" s="16">
        <v>44196</v>
      </c>
      <c r="Z69" s="16" t="s">
        <v>1649</v>
      </c>
      <c r="AA69" s="17">
        <v>17095</v>
      </c>
      <c r="AB69" s="17">
        <v>47007</v>
      </c>
      <c r="AC69" s="39">
        <f t="shared" si="4"/>
        <v>-0.63633075924862259</v>
      </c>
      <c r="AD69" s="19">
        <v>-19.489999999999998</v>
      </c>
      <c r="AE69" s="19">
        <v>7.3</v>
      </c>
      <c r="AF69" s="18">
        <f t="shared" si="6"/>
        <v>-3.6698630136986301</v>
      </c>
      <c r="AG69" s="17">
        <v>9753</v>
      </c>
      <c r="AH69" s="17">
        <v>71996</v>
      </c>
      <c r="AI69" s="19">
        <v>40.21</v>
      </c>
      <c r="AJ69" s="19">
        <v>58.08</v>
      </c>
      <c r="AK69" s="18">
        <f t="shared" si="5"/>
        <v>-0.30767906336088152</v>
      </c>
      <c r="AL69" s="19">
        <v>17.510000000000002</v>
      </c>
      <c r="AM69" s="19">
        <v>50.2</v>
      </c>
    </row>
    <row r="70" spans="1:42" ht="17.25" customHeight="1" x14ac:dyDescent="0.35">
      <c r="A70" s="11">
        <v>69</v>
      </c>
      <c r="B70" s="12" t="s">
        <v>1594</v>
      </c>
      <c r="C70" s="11" t="s">
        <v>9</v>
      </c>
      <c r="D70" s="11" t="s">
        <v>1595</v>
      </c>
      <c r="E70" s="11" t="s">
        <v>66</v>
      </c>
      <c r="F70" s="11" t="s">
        <v>1596</v>
      </c>
      <c r="G70" s="13">
        <v>46840</v>
      </c>
      <c r="H70" s="13">
        <v>42294</v>
      </c>
      <c r="I70" s="14">
        <v>44259</v>
      </c>
      <c r="J70" s="15">
        <v>7.73</v>
      </c>
      <c r="K70" s="15" t="s">
        <v>122</v>
      </c>
      <c r="L70" s="15">
        <v>47.4</v>
      </c>
      <c r="M70" s="15">
        <v>5.7</v>
      </c>
      <c r="N70" s="15" t="s">
        <v>1644</v>
      </c>
      <c r="O70" s="15" t="s">
        <v>1644</v>
      </c>
      <c r="P70" s="19">
        <v>27.6</v>
      </c>
      <c r="Q70" s="17">
        <v>289</v>
      </c>
      <c r="R70" s="26">
        <v>95.62</v>
      </c>
      <c r="S70" s="13">
        <v>360</v>
      </c>
      <c r="T70" s="43">
        <v>65.272727272727266</v>
      </c>
      <c r="U70" s="43">
        <v>4</v>
      </c>
      <c r="V70" s="43">
        <v>7</v>
      </c>
      <c r="W70" s="46">
        <f t="shared" si="7"/>
        <v>0.36363636363636365</v>
      </c>
      <c r="X70" s="16">
        <v>44252</v>
      </c>
      <c r="Y70" s="16">
        <v>44196</v>
      </c>
      <c r="Z70" s="16" t="s">
        <v>1649</v>
      </c>
      <c r="AA70" s="17">
        <v>47994</v>
      </c>
      <c r="AB70" s="17">
        <v>46840</v>
      </c>
      <c r="AC70" s="39">
        <f t="shared" si="4"/>
        <v>2.4637062339880444E-2</v>
      </c>
      <c r="AD70" s="19">
        <v>2.78</v>
      </c>
      <c r="AE70" s="19">
        <v>3.81</v>
      </c>
      <c r="AF70" s="18">
        <f t="shared" si="6"/>
        <v>-0.2703412073490814</v>
      </c>
      <c r="AG70" s="17">
        <v>20238</v>
      </c>
      <c r="AH70" s="17">
        <v>91588</v>
      </c>
      <c r="AI70" s="19">
        <v>81.8</v>
      </c>
      <c r="AJ70" s="19">
        <v>88.15</v>
      </c>
      <c r="AK70" s="18">
        <f t="shared" si="5"/>
        <v>-7.2036301758366519E-2</v>
      </c>
      <c r="AL70" s="19">
        <v>65.25</v>
      </c>
      <c r="AM70" s="19">
        <v>87.8</v>
      </c>
      <c r="AN70" s="22">
        <v>3.5099999999999999E-2</v>
      </c>
      <c r="AO70" s="19">
        <v>26.68</v>
      </c>
      <c r="AP70" s="1"/>
    </row>
    <row r="71" spans="1:42" ht="17.25" customHeight="1" x14ac:dyDescent="0.35">
      <c r="A71" s="11">
        <v>70</v>
      </c>
      <c r="B71" s="12" t="s">
        <v>1146</v>
      </c>
      <c r="C71" s="11" t="s">
        <v>261</v>
      </c>
      <c r="D71" s="11" t="s">
        <v>1147</v>
      </c>
      <c r="E71" s="11" t="s">
        <v>66</v>
      </c>
      <c r="F71" s="11" t="s">
        <v>1148</v>
      </c>
      <c r="G71" s="13">
        <v>45768</v>
      </c>
      <c r="H71" s="13">
        <v>44541</v>
      </c>
      <c r="I71" s="14">
        <v>43949</v>
      </c>
      <c r="J71" s="15">
        <v>4.08</v>
      </c>
      <c r="K71" s="34" t="s">
        <v>124</v>
      </c>
      <c r="L71" s="15">
        <f>4.1+1.2</f>
        <v>5.3</v>
      </c>
      <c r="M71" s="15">
        <v>0.16</v>
      </c>
      <c r="N71" s="15" t="s">
        <v>1644</v>
      </c>
      <c r="O71" s="15" t="s">
        <v>1644</v>
      </c>
      <c r="P71" s="19">
        <v>11.6</v>
      </c>
      <c r="Q71" s="17">
        <v>189</v>
      </c>
      <c r="R71" s="26">
        <f>61143/1000</f>
        <v>61.143000000000001</v>
      </c>
      <c r="S71" s="13">
        <v>357</v>
      </c>
      <c r="T71" s="17">
        <v>57.5</v>
      </c>
      <c r="U71" s="17">
        <v>4</v>
      </c>
      <c r="V71" s="17">
        <v>8</v>
      </c>
      <c r="W71" s="46">
        <f t="shared" si="7"/>
        <v>0.33333333333333331</v>
      </c>
      <c r="X71" s="16">
        <v>44244</v>
      </c>
      <c r="Y71" s="16">
        <v>44196</v>
      </c>
      <c r="Z71" s="16" t="s">
        <v>1649</v>
      </c>
      <c r="AA71" s="17">
        <v>17337</v>
      </c>
      <c r="AB71" s="17">
        <v>45768</v>
      </c>
      <c r="AC71" s="39">
        <f t="shared" si="4"/>
        <v>-0.62119821709491352</v>
      </c>
      <c r="AD71" s="19">
        <v>-18.36</v>
      </c>
      <c r="AE71" s="19">
        <v>3.79</v>
      </c>
      <c r="AF71" s="18">
        <f t="shared" si="6"/>
        <v>-5.8443271767810021</v>
      </c>
      <c r="AG71" s="17">
        <v>4091</v>
      </c>
      <c r="AH71" s="17">
        <v>62008</v>
      </c>
      <c r="AI71" s="19">
        <v>15.77</v>
      </c>
      <c r="AJ71" s="19">
        <v>28.57</v>
      </c>
      <c r="AK71" s="18">
        <f t="shared" si="5"/>
        <v>-0.44802240112005604</v>
      </c>
      <c r="AL71" s="19">
        <v>8.25</v>
      </c>
      <c r="AM71" s="19">
        <v>22.8</v>
      </c>
      <c r="AP71" s="37" t="s">
        <v>1149</v>
      </c>
    </row>
    <row r="72" spans="1:42" ht="17.25" customHeight="1" x14ac:dyDescent="0.35">
      <c r="A72" s="11">
        <v>71</v>
      </c>
      <c r="B72" s="12" t="s">
        <v>1232</v>
      </c>
      <c r="C72" s="11" t="s">
        <v>207</v>
      </c>
      <c r="D72" s="11" t="s">
        <v>1233</v>
      </c>
      <c r="E72" s="11" t="s">
        <v>66</v>
      </c>
      <c r="F72" s="11" t="s">
        <v>1234</v>
      </c>
      <c r="G72" s="13">
        <v>45764</v>
      </c>
      <c r="H72" s="13">
        <v>43634</v>
      </c>
      <c r="I72" s="14">
        <v>43909</v>
      </c>
      <c r="J72" s="15">
        <v>2.4700000000000002</v>
      </c>
      <c r="K72" s="34" t="s">
        <v>124</v>
      </c>
      <c r="L72" s="15">
        <v>8.1999999999999993</v>
      </c>
      <c r="M72" s="15">
        <v>2</v>
      </c>
      <c r="N72" s="15" t="s">
        <v>1644</v>
      </c>
      <c r="O72" s="15" t="s">
        <v>1644</v>
      </c>
      <c r="P72" s="19">
        <v>8.74</v>
      </c>
      <c r="Q72" s="17">
        <v>151.69999999999999</v>
      </c>
      <c r="R72" s="26">
        <v>57.63</v>
      </c>
      <c r="S72" s="13">
        <v>515</v>
      </c>
      <c r="W72" s="46" t="e">
        <f t="shared" si="7"/>
        <v>#DIV/0!</v>
      </c>
      <c r="X72" s="16">
        <v>44225</v>
      </c>
      <c r="Y72" s="16">
        <v>44196</v>
      </c>
      <c r="Z72" s="16" t="s">
        <v>1649</v>
      </c>
      <c r="AA72" s="17">
        <v>48097</v>
      </c>
      <c r="AB72" s="17">
        <v>45764</v>
      </c>
      <c r="AC72" s="39">
        <f t="shared" si="4"/>
        <v>5.0978935407744078E-2</v>
      </c>
      <c r="AD72" s="19">
        <v>15.4</v>
      </c>
      <c r="AE72" s="19">
        <v>7.45</v>
      </c>
      <c r="AF72" s="18">
        <f t="shared" si="6"/>
        <v>1.0671140939597314</v>
      </c>
      <c r="AG72" s="17">
        <v>29554</v>
      </c>
      <c r="AH72" s="17">
        <v>144206</v>
      </c>
      <c r="AI72" s="19">
        <v>661.55</v>
      </c>
      <c r="AJ72" s="19">
        <v>485.08</v>
      </c>
      <c r="AK72" s="18">
        <f t="shared" si="5"/>
        <v>0.36379566257112222</v>
      </c>
      <c r="AL72" s="19">
        <v>345.67</v>
      </c>
      <c r="AM72" s="19">
        <v>681.71</v>
      </c>
      <c r="AO72" s="19">
        <v>15.4</v>
      </c>
      <c r="AP72" s="37" t="s">
        <v>1235</v>
      </c>
    </row>
    <row r="73" spans="1:42" ht="17.25" customHeight="1" x14ac:dyDescent="0.35">
      <c r="A73" s="11">
        <v>72</v>
      </c>
      <c r="B73" s="12" t="s">
        <v>1312</v>
      </c>
      <c r="C73" s="11" t="s">
        <v>265</v>
      </c>
      <c r="D73" s="11" t="s">
        <v>1313</v>
      </c>
      <c r="E73" s="11" t="s">
        <v>66</v>
      </c>
      <c r="F73" s="11" t="s">
        <v>1314</v>
      </c>
      <c r="G73" s="13">
        <v>44675</v>
      </c>
      <c r="H73" s="13">
        <v>39815</v>
      </c>
      <c r="I73" s="14">
        <v>43927</v>
      </c>
      <c r="J73" s="15">
        <v>3.9</v>
      </c>
      <c r="K73" s="34" t="s">
        <v>123</v>
      </c>
      <c r="L73" s="15">
        <v>11.8</v>
      </c>
      <c r="M73" s="15">
        <v>6.3</v>
      </c>
      <c r="N73" s="15" t="s">
        <v>1644</v>
      </c>
      <c r="O73" s="15" t="s">
        <v>1644</v>
      </c>
      <c r="P73" s="19">
        <v>19.600000000000001</v>
      </c>
      <c r="Q73" s="17">
        <v>317</v>
      </c>
      <c r="R73" s="26">
        <v>61.86</v>
      </c>
      <c r="S73" s="13">
        <v>315.01299999999998</v>
      </c>
      <c r="T73" s="17">
        <v>63</v>
      </c>
      <c r="U73" s="17">
        <v>3</v>
      </c>
      <c r="V73" s="17">
        <v>7</v>
      </c>
      <c r="W73" s="46">
        <f t="shared" si="7"/>
        <v>0.3</v>
      </c>
      <c r="X73" s="16">
        <v>44249</v>
      </c>
      <c r="Y73" s="16">
        <v>44196</v>
      </c>
      <c r="Z73" s="16" t="s">
        <v>1649</v>
      </c>
      <c r="AA73" s="17">
        <v>44791</v>
      </c>
      <c r="AB73" s="17">
        <v>44675</v>
      </c>
      <c r="AC73" s="39">
        <f t="shared" si="4"/>
        <v>2.5965304980414103E-3</v>
      </c>
      <c r="AD73" s="19">
        <v>17.309999999999999</v>
      </c>
      <c r="AE73" s="19">
        <v>14.03</v>
      </c>
      <c r="AF73" s="18">
        <f t="shared" si="6"/>
        <v>0.23378474697077686</v>
      </c>
      <c r="AG73" s="17">
        <v>2544</v>
      </c>
      <c r="AH73" s="17">
        <v>125987</v>
      </c>
      <c r="AI73" s="19">
        <v>109.12</v>
      </c>
      <c r="AJ73" s="19">
        <v>109.25</v>
      </c>
      <c r="AK73" s="18">
        <f t="shared" si="5"/>
        <v>-1.1899313501143747E-3</v>
      </c>
      <c r="AL73" s="19">
        <v>64.13</v>
      </c>
      <c r="AM73" s="19">
        <v>116.68</v>
      </c>
      <c r="AN73" s="22">
        <v>2.9000000000000001E-2</v>
      </c>
      <c r="AO73" s="19">
        <v>6.54</v>
      </c>
    </row>
    <row r="74" spans="1:42" ht="17.25" customHeight="1" x14ac:dyDescent="0.35">
      <c r="A74" s="11">
        <v>73</v>
      </c>
      <c r="B74" s="12" t="s">
        <v>17</v>
      </c>
      <c r="C74" s="11" t="s">
        <v>19</v>
      </c>
      <c r="D74" s="11" t="s">
        <v>18</v>
      </c>
      <c r="E74" s="11" t="s">
        <v>68</v>
      </c>
      <c r="F74" s="19"/>
      <c r="G74" s="13">
        <v>44116.6</v>
      </c>
      <c r="H74" s="13">
        <v>43425.3</v>
      </c>
      <c r="I74" s="23"/>
      <c r="J74" s="19"/>
      <c r="K74" s="35"/>
      <c r="L74" s="19"/>
      <c r="M74" s="19"/>
      <c r="N74" s="15" t="s">
        <v>1644</v>
      </c>
      <c r="O74" s="15" t="s">
        <v>1644</v>
      </c>
      <c r="R74" s="25"/>
      <c r="S74" s="17"/>
      <c r="T74" s="43">
        <v>60</v>
      </c>
      <c r="U74" s="43">
        <v>2</v>
      </c>
      <c r="V74" s="43">
        <v>8</v>
      </c>
      <c r="W74" s="46">
        <f t="shared" si="7"/>
        <v>0.2</v>
      </c>
      <c r="X74" s="23"/>
      <c r="Y74" s="23"/>
      <c r="Z74" s="23"/>
      <c r="AF74" s="18"/>
    </row>
    <row r="75" spans="1:42" ht="17.25" customHeight="1" x14ac:dyDescent="0.35">
      <c r="A75" s="11">
        <v>74</v>
      </c>
      <c r="B75" s="12" t="s">
        <v>1395</v>
      </c>
      <c r="C75" s="11" t="s">
        <v>192</v>
      </c>
      <c r="D75" s="11" t="s">
        <v>1396</v>
      </c>
      <c r="E75" s="11" t="s">
        <v>68</v>
      </c>
      <c r="G75" s="13">
        <v>43982</v>
      </c>
      <c r="H75" s="13">
        <v>43270</v>
      </c>
      <c r="N75" s="15" t="s">
        <v>1644</v>
      </c>
      <c r="O75" s="15" t="s">
        <v>1644</v>
      </c>
      <c r="W75" s="46" t="e">
        <f t="shared" si="7"/>
        <v>#DIV/0!</v>
      </c>
      <c r="AA75" s="17">
        <v>46600</v>
      </c>
      <c r="AB75" s="17">
        <v>49300</v>
      </c>
      <c r="AC75" s="39">
        <f>(AA75-AB75)/AB75</f>
        <v>-5.4766734279918863E-2</v>
      </c>
      <c r="AF75" s="18"/>
      <c r="AP75" s="37" t="s">
        <v>1397</v>
      </c>
    </row>
    <row r="76" spans="1:42" ht="17.25" customHeight="1" x14ac:dyDescent="0.35">
      <c r="A76" s="11">
        <v>75</v>
      </c>
      <c r="B76" s="12" t="s">
        <v>154</v>
      </c>
      <c r="C76" s="11" t="s">
        <v>155</v>
      </c>
      <c r="D76" s="11" t="s">
        <v>156</v>
      </c>
      <c r="E76" s="11" t="s">
        <v>66</v>
      </c>
      <c r="F76" s="11" t="s">
        <v>157</v>
      </c>
      <c r="G76" s="13">
        <v>43638</v>
      </c>
      <c r="H76" s="13">
        <v>42879</v>
      </c>
      <c r="I76" s="14">
        <v>43950</v>
      </c>
      <c r="J76" s="15">
        <v>3.88</v>
      </c>
      <c r="K76" s="34" t="s">
        <v>123</v>
      </c>
      <c r="L76" s="15">
        <v>3.3</v>
      </c>
      <c r="M76" s="15">
        <v>0</v>
      </c>
      <c r="N76" s="15" t="s">
        <v>1645</v>
      </c>
      <c r="O76" s="15" t="s">
        <v>1644</v>
      </c>
      <c r="P76" s="19">
        <v>11.4</v>
      </c>
      <c r="Q76" s="17">
        <v>438</v>
      </c>
      <c r="R76" s="26">
        <v>27.004999999999999</v>
      </c>
      <c r="S76" s="13">
        <v>332.25099999999998</v>
      </c>
      <c r="T76" s="43">
        <v>61.36</v>
      </c>
      <c r="U76" s="43">
        <v>3</v>
      </c>
      <c r="V76" s="43">
        <v>8</v>
      </c>
      <c r="W76" s="46">
        <f t="shared" si="7"/>
        <v>0.27272727272727271</v>
      </c>
      <c r="X76" s="16">
        <v>43913</v>
      </c>
      <c r="Y76" s="16">
        <v>43862</v>
      </c>
      <c r="AA76" s="17">
        <v>43638</v>
      </c>
      <c r="AB76" s="17">
        <v>42879</v>
      </c>
      <c r="AC76" s="39">
        <f>(AA76-AB76)/AB76</f>
        <v>1.7700972504022947E-2</v>
      </c>
      <c r="AD76" s="19">
        <v>5.75</v>
      </c>
      <c r="AE76" s="19">
        <v>5.2</v>
      </c>
      <c r="AF76" s="18">
        <f>(AD76-AE76)/AE76</f>
        <v>0.10576923076923073</v>
      </c>
      <c r="AG76" s="17">
        <v>984</v>
      </c>
      <c r="AH76" s="17">
        <v>15591</v>
      </c>
      <c r="AI76" s="19">
        <v>101.38</v>
      </c>
      <c r="AJ76" s="19">
        <v>85.5</v>
      </c>
      <c r="AK76" s="18">
        <f>(AI76-AJ76)/AJ76</f>
        <v>0.18573099415204672</v>
      </c>
      <c r="AL76" s="19">
        <v>48.11</v>
      </c>
      <c r="AM76" s="19">
        <v>124.89</v>
      </c>
      <c r="AN76" s="22">
        <v>2.7099999999999999E-2</v>
      </c>
      <c r="AO76" s="19">
        <v>15.58</v>
      </c>
    </row>
    <row r="77" spans="1:42" ht="17.25" customHeight="1" x14ac:dyDescent="0.35">
      <c r="A77" s="11">
        <v>76</v>
      </c>
      <c r="B77" s="12" t="s">
        <v>260</v>
      </c>
      <c r="C77" s="11" t="s">
        <v>261</v>
      </c>
      <c r="D77" s="11" t="s">
        <v>262</v>
      </c>
      <c r="E77" s="11" t="s">
        <v>66</v>
      </c>
      <c r="F77" s="11" t="s">
        <v>263</v>
      </c>
      <c r="G77" s="13">
        <v>43259</v>
      </c>
      <c r="H77" s="13">
        <v>41303</v>
      </c>
      <c r="I77" s="14">
        <v>43930</v>
      </c>
      <c r="J77" s="15">
        <v>3.62</v>
      </c>
      <c r="K77" s="34" t="s">
        <v>121</v>
      </c>
      <c r="L77" s="15">
        <v>5</v>
      </c>
      <c r="M77" s="15">
        <v>0.17</v>
      </c>
      <c r="N77" s="15" t="s">
        <v>1644</v>
      </c>
      <c r="O77" s="15" t="s">
        <v>1644</v>
      </c>
      <c r="P77" s="19">
        <v>8</v>
      </c>
      <c r="Q77" s="17">
        <v>169</v>
      </c>
      <c r="R77" s="26">
        <v>74.75</v>
      </c>
      <c r="S77" s="13">
        <v>532.92999999999995</v>
      </c>
      <c r="T77" s="17">
        <v>63</v>
      </c>
      <c r="U77" s="17">
        <v>5</v>
      </c>
      <c r="V77" s="17">
        <v>8</v>
      </c>
      <c r="W77" s="46">
        <f t="shared" si="7"/>
        <v>0.38461538461538464</v>
      </c>
      <c r="X77" s="16">
        <v>44256</v>
      </c>
      <c r="Y77" s="16">
        <v>44196</v>
      </c>
      <c r="Z77" s="16" t="s">
        <v>1649</v>
      </c>
      <c r="AA77" s="17">
        <v>15355</v>
      </c>
      <c r="AB77" s="17">
        <v>43259</v>
      </c>
      <c r="AC77" s="39">
        <f>(AA77-AB77)/AB77</f>
        <v>-0.64504496174206527</v>
      </c>
      <c r="AD77" s="19">
        <v>-25.3</v>
      </c>
      <c r="AE77" s="19">
        <v>11.58</v>
      </c>
      <c r="AF77" s="18">
        <f>(AD77-AE77)/AE77</f>
        <v>-3.1848013816925738</v>
      </c>
      <c r="AG77" s="17">
        <v>4527</v>
      </c>
      <c r="AH77" s="17">
        <v>59548</v>
      </c>
      <c r="AI77" s="19">
        <v>43.25</v>
      </c>
      <c r="AJ77" s="19">
        <v>88.09</v>
      </c>
      <c r="AK77" s="18">
        <f>(AI77-AJ77)/AJ77</f>
        <v>-0.5090248609376774</v>
      </c>
      <c r="AL77" s="19">
        <v>17.8</v>
      </c>
      <c r="AM77" s="19">
        <v>55.93</v>
      </c>
    </row>
    <row r="78" spans="1:42" ht="17.25" customHeight="1" x14ac:dyDescent="0.35">
      <c r="A78" s="11">
        <v>77</v>
      </c>
      <c r="B78" s="12" t="s">
        <v>351</v>
      </c>
      <c r="C78" s="11" t="s">
        <v>265</v>
      </c>
      <c r="D78" s="11" t="s">
        <v>352</v>
      </c>
      <c r="E78" s="11" t="s">
        <v>68</v>
      </c>
      <c r="G78" s="13">
        <v>43228</v>
      </c>
      <c r="H78" s="13">
        <v>42685</v>
      </c>
      <c r="K78" s="34" t="s">
        <v>121</v>
      </c>
      <c r="N78" s="15" t="s">
        <v>1644</v>
      </c>
      <c r="O78" s="15" t="s">
        <v>1644</v>
      </c>
      <c r="P78" s="19">
        <v>19.399999999999999</v>
      </c>
      <c r="T78" s="43">
        <v>54.5</v>
      </c>
      <c r="U78" s="43">
        <v>3</v>
      </c>
      <c r="V78" s="43">
        <v>3</v>
      </c>
      <c r="W78" s="46">
        <f t="shared" si="7"/>
        <v>0.5</v>
      </c>
      <c r="X78" s="16">
        <v>43887</v>
      </c>
      <c r="Y78" s="16">
        <v>43830</v>
      </c>
      <c r="AF78" s="18"/>
      <c r="AP78" s="37" t="s">
        <v>68</v>
      </c>
    </row>
    <row r="79" spans="1:42" ht="17.25" customHeight="1" x14ac:dyDescent="0.35">
      <c r="A79" s="11">
        <v>78</v>
      </c>
      <c r="B79" s="12" t="s">
        <v>444</v>
      </c>
      <c r="C79" s="11" t="s">
        <v>8</v>
      </c>
      <c r="D79" s="11" t="s">
        <v>445</v>
      </c>
      <c r="E79" s="11" t="s">
        <v>66</v>
      </c>
      <c r="F79" s="11" t="s">
        <v>446</v>
      </c>
      <c r="G79" s="13">
        <v>42951</v>
      </c>
      <c r="I79" s="14">
        <v>44260</v>
      </c>
      <c r="J79" s="15">
        <v>1.9</v>
      </c>
      <c r="K79" s="34" t="s">
        <v>123</v>
      </c>
      <c r="L79" s="15">
        <v>24.1</v>
      </c>
      <c r="M79" s="15">
        <v>2.1</v>
      </c>
      <c r="N79" s="15" t="s">
        <v>1644</v>
      </c>
      <c r="O79" s="15" t="s">
        <v>1644</v>
      </c>
      <c r="P79" s="19">
        <v>22.3</v>
      </c>
      <c r="Q79" s="17">
        <v>141</v>
      </c>
      <c r="R79" s="26">
        <v>157.94300000000001</v>
      </c>
      <c r="S79" s="13">
        <v>418.8</v>
      </c>
      <c r="T79" s="43">
        <v>66.454545454545453</v>
      </c>
      <c r="U79" s="43">
        <v>3</v>
      </c>
      <c r="V79" s="43">
        <v>8</v>
      </c>
      <c r="W79" s="46">
        <f t="shared" si="7"/>
        <v>0.27272727272727271</v>
      </c>
      <c r="X79" s="16">
        <v>44232</v>
      </c>
      <c r="Y79" s="16">
        <v>44196</v>
      </c>
      <c r="Z79" s="16" t="s">
        <v>1649</v>
      </c>
      <c r="AA79" s="17">
        <v>38542</v>
      </c>
      <c r="AB79" s="17">
        <v>42951</v>
      </c>
      <c r="AC79" s="39">
        <f t="shared" ref="AC79:AC142" si="8">(AA79-AB79)/AB79</f>
        <v>-0.10265185909524807</v>
      </c>
      <c r="AD79" s="19">
        <v>1.65</v>
      </c>
      <c r="AE79" s="19">
        <v>-0.04</v>
      </c>
      <c r="AF79" s="18">
        <f>(AD79-AE79)/AE79</f>
        <v>-42.25</v>
      </c>
      <c r="AG79" s="17">
        <v>8908</v>
      </c>
      <c r="AH79" s="17">
        <v>61470</v>
      </c>
      <c r="AI79" s="19">
        <v>54.89</v>
      </c>
      <c r="AJ79" s="19">
        <v>50.88</v>
      </c>
      <c r="AK79" s="18">
        <f>(AI79-AJ79)/AJ79</f>
        <v>7.8812893081760968E-2</v>
      </c>
      <c r="AL79" s="19">
        <v>21.95</v>
      </c>
      <c r="AM79" s="19">
        <v>64.27</v>
      </c>
      <c r="AN79" s="22">
        <v>4.4499999999999998E-2</v>
      </c>
      <c r="AO79" s="19">
        <v>38.68</v>
      </c>
    </row>
    <row r="80" spans="1:42" ht="17.25" customHeight="1" x14ac:dyDescent="0.35">
      <c r="A80" s="11">
        <v>79</v>
      </c>
      <c r="B80" s="12" t="s">
        <v>1479</v>
      </c>
      <c r="C80" s="11" t="s">
        <v>944</v>
      </c>
      <c r="D80" s="11" t="s">
        <v>1480</v>
      </c>
      <c r="E80" s="11" t="s">
        <v>66</v>
      </c>
      <c r="F80" s="11" t="s">
        <v>1481</v>
      </c>
      <c r="G80" s="13">
        <v>42405</v>
      </c>
      <c r="H80" s="13">
        <v>40052</v>
      </c>
      <c r="I80" s="14">
        <v>44188</v>
      </c>
      <c r="J80" s="15">
        <f>0.775+0.8525</f>
        <v>1.6274999999999999</v>
      </c>
      <c r="K80" s="15" t="s">
        <v>122</v>
      </c>
      <c r="L80" s="15">
        <v>5.5</v>
      </c>
      <c r="M80" s="15">
        <v>3.3279999999999998</v>
      </c>
      <c r="N80" s="15" t="s">
        <v>1644</v>
      </c>
      <c r="O80" s="15" t="s">
        <v>1644</v>
      </c>
      <c r="P80" s="19">
        <v>11</v>
      </c>
      <c r="Q80" s="17">
        <v>294</v>
      </c>
      <c r="R80" s="26">
        <v>37.444000000000003</v>
      </c>
      <c r="S80" s="13">
        <v>475</v>
      </c>
      <c r="T80" s="43">
        <v>62.454545454545453</v>
      </c>
      <c r="U80" s="43">
        <v>1</v>
      </c>
      <c r="V80" s="43">
        <v>10</v>
      </c>
      <c r="W80" s="46">
        <f t="shared" si="7"/>
        <v>9.0909090909090912E-2</v>
      </c>
      <c r="X80" s="16">
        <v>44151</v>
      </c>
      <c r="Y80" s="16">
        <v>44107</v>
      </c>
      <c r="AA80" s="17">
        <f>43185+10+131</f>
        <v>43326</v>
      </c>
      <c r="AB80" s="17">
        <f>42405+11+55</f>
        <v>42471</v>
      </c>
      <c r="AC80" s="39">
        <f t="shared" si="8"/>
        <v>2.0131383767747403E-2</v>
      </c>
      <c r="AD80" s="19">
        <v>5.86</v>
      </c>
      <c r="AE80" s="19">
        <v>5.52</v>
      </c>
      <c r="AF80" s="18">
        <f>(AD80-AE80)/AE80</f>
        <v>6.1594202898550866E-2</v>
      </c>
      <c r="AG80" s="17">
        <v>10899</v>
      </c>
      <c r="AH80" s="17">
        <v>34741</v>
      </c>
      <c r="AI80" s="19">
        <v>64.02</v>
      </c>
      <c r="AJ80" s="19">
        <v>88.12</v>
      </c>
      <c r="AK80" s="18">
        <f>(AI80-AJ80)/AJ80</f>
        <v>-0.27349069450748986</v>
      </c>
      <c r="AL80" s="19">
        <v>42.57</v>
      </c>
      <c r="AM80" s="19">
        <v>74.38</v>
      </c>
      <c r="AN80" s="22">
        <v>2.4199999999999999E-2</v>
      </c>
      <c r="AO80" s="19">
        <v>13.09</v>
      </c>
      <c r="AP80" s="1"/>
    </row>
    <row r="81" spans="1:42" ht="17.25" customHeight="1" x14ac:dyDescent="0.35">
      <c r="A81" s="11">
        <v>80</v>
      </c>
      <c r="B81" s="12" t="s">
        <v>532</v>
      </c>
      <c r="C81" s="11" t="s">
        <v>23</v>
      </c>
      <c r="D81" s="11" t="s">
        <v>533</v>
      </c>
      <c r="E81" s="11" t="s">
        <v>66</v>
      </c>
      <c r="F81" s="11" t="s">
        <v>532</v>
      </c>
      <c r="G81" s="13">
        <v>41717</v>
      </c>
      <c r="H81" s="13">
        <v>38972.9</v>
      </c>
      <c r="I81" s="14">
        <v>43944</v>
      </c>
      <c r="J81" s="15">
        <v>6.7</v>
      </c>
      <c r="K81" s="36" t="s">
        <v>122</v>
      </c>
      <c r="L81" s="28">
        <v>10.3</v>
      </c>
      <c r="M81" s="15">
        <v>1.7</v>
      </c>
      <c r="N81" s="15" t="s">
        <v>1644</v>
      </c>
      <c r="O81" s="15" t="s">
        <v>1644</v>
      </c>
      <c r="P81" s="19">
        <v>19.100000000000001</v>
      </c>
      <c r="Q81" s="17">
        <v>1590</v>
      </c>
      <c r="R81" s="26">
        <v>12</v>
      </c>
      <c r="S81" s="13">
        <v>322</v>
      </c>
      <c r="W81" s="46" t="e">
        <f t="shared" si="7"/>
        <v>#DIV/0!</v>
      </c>
      <c r="X81" s="16">
        <v>43917</v>
      </c>
      <c r="Y81" s="16">
        <v>43862</v>
      </c>
      <c r="AA81" s="17">
        <v>41717</v>
      </c>
      <c r="AB81" s="17">
        <v>38973</v>
      </c>
      <c r="AC81" s="39">
        <f t="shared" si="8"/>
        <v>7.0407718163857033E-2</v>
      </c>
      <c r="AD81" s="19">
        <v>2.67</v>
      </c>
      <c r="AE81" s="19">
        <v>2.4300000000000002</v>
      </c>
      <c r="AF81" s="18">
        <f>(AD81-AE81)/AE81</f>
        <v>9.8765432098765329E-2</v>
      </c>
      <c r="AG81" s="17">
        <v>95.546000000000006</v>
      </c>
      <c r="AH81" s="17">
        <v>24145</v>
      </c>
      <c r="AI81" s="19">
        <v>68.03</v>
      </c>
      <c r="AJ81" s="19">
        <v>60.61</v>
      </c>
      <c r="AK81" s="18">
        <f>(AI81-AJ81)/AJ81</f>
        <v>0.12242204256723316</v>
      </c>
      <c r="AL81" s="19">
        <v>32.72</v>
      </c>
      <c r="AM81" s="19">
        <v>71.06</v>
      </c>
      <c r="AN81" s="22">
        <v>1.66E-2</v>
      </c>
      <c r="AO81" s="19">
        <v>931.14</v>
      </c>
    </row>
    <row r="82" spans="1:42" ht="17.25" customHeight="1" x14ac:dyDescent="0.35">
      <c r="A82" s="11">
        <v>81</v>
      </c>
      <c r="B82" s="12" t="s">
        <v>622</v>
      </c>
      <c r="C82" s="11" t="s">
        <v>19</v>
      </c>
      <c r="D82" s="11" t="s">
        <v>623</v>
      </c>
      <c r="E82" s="11" t="s">
        <v>68</v>
      </c>
      <c r="G82" s="13">
        <v>40454.400000000001</v>
      </c>
      <c r="H82" s="13">
        <v>41052.1</v>
      </c>
      <c r="J82" s="15">
        <v>5</v>
      </c>
      <c r="K82" s="34" t="s">
        <v>122</v>
      </c>
      <c r="N82" s="15" t="s">
        <v>1644</v>
      </c>
      <c r="O82" s="15" t="s">
        <v>1644</v>
      </c>
      <c r="P82" s="19">
        <v>20.862763999999999</v>
      </c>
      <c r="Q82" s="17">
        <v>148</v>
      </c>
      <c r="R82" s="26">
        <v>141.476</v>
      </c>
      <c r="S82" s="13">
        <v>1843.684</v>
      </c>
      <c r="T82" s="43">
        <v>67.222222222222229</v>
      </c>
      <c r="U82" s="43">
        <v>2</v>
      </c>
      <c r="V82" s="43">
        <v>7</v>
      </c>
      <c r="W82" s="46">
        <f t="shared" si="7"/>
        <v>0.22222222222222221</v>
      </c>
      <c r="AA82" s="17">
        <v>40455</v>
      </c>
      <c r="AB82" s="17">
        <v>41052</v>
      </c>
      <c r="AC82" s="39">
        <f t="shared" si="8"/>
        <v>-1.4542531423560363E-2</v>
      </c>
      <c r="AF82" s="18"/>
      <c r="AH82" s="17">
        <v>615042.30000000005</v>
      </c>
      <c r="AP82" s="37" t="s">
        <v>624</v>
      </c>
    </row>
    <row r="83" spans="1:42" ht="17.25" customHeight="1" x14ac:dyDescent="0.35">
      <c r="A83" s="11">
        <v>82</v>
      </c>
      <c r="B83" s="12" t="s">
        <v>707</v>
      </c>
      <c r="C83" s="11" t="s">
        <v>144</v>
      </c>
      <c r="D83" s="11" t="s">
        <v>708</v>
      </c>
      <c r="E83" s="11" t="s">
        <v>66</v>
      </c>
      <c r="F83" s="11" t="s">
        <v>709</v>
      </c>
      <c r="G83" s="13">
        <v>39506</v>
      </c>
      <c r="H83" s="13">
        <v>39831</v>
      </c>
      <c r="I83" s="14">
        <v>44092</v>
      </c>
      <c r="J83" s="15">
        <v>5.4</v>
      </c>
      <c r="K83" s="34" t="s">
        <v>121</v>
      </c>
      <c r="L83" s="15">
        <v>28.5</v>
      </c>
      <c r="M83" s="15">
        <v>3.25</v>
      </c>
      <c r="N83" s="15" t="s">
        <v>1645</v>
      </c>
      <c r="O83" s="15" t="s">
        <v>1644</v>
      </c>
      <c r="P83" s="19">
        <v>0.96</v>
      </c>
      <c r="Q83" s="17">
        <v>11</v>
      </c>
      <c r="R83" s="26">
        <v>87.4</v>
      </c>
      <c r="S83" s="13">
        <v>814.5</v>
      </c>
      <c r="U83" s="17">
        <v>6</v>
      </c>
      <c r="V83" s="17">
        <v>5</v>
      </c>
      <c r="W83" s="46">
        <f t="shared" si="7"/>
        <v>0.54545454545454541</v>
      </c>
      <c r="X83" s="16">
        <v>44004</v>
      </c>
      <c r="Y83" s="16">
        <v>43982</v>
      </c>
      <c r="AA83" s="17">
        <v>39068</v>
      </c>
      <c r="AB83" s="17">
        <v>39506</v>
      </c>
      <c r="AC83" s="39">
        <f t="shared" si="8"/>
        <v>-1.1086923505290336E-2</v>
      </c>
      <c r="AD83" s="19">
        <v>3.08</v>
      </c>
      <c r="AE83" s="19">
        <v>2.97</v>
      </c>
      <c r="AF83" s="18">
        <f t="shared" ref="AF83:AF89" si="9">(AD83-AE83)/AE83</f>
        <v>3.7037037037036993E-2</v>
      </c>
      <c r="AG83" s="17">
        <v>43769</v>
      </c>
      <c r="AH83" s="17">
        <v>115438</v>
      </c>
      <c r="AI83" s="19">
        <v>64.44</v>
      </c>
      <c r="AJ83" s="19">
        <v>51.87</v>
      </c>
      <c r="AK83" s="18">
        <f>(AI83-AJ83)/AJ83</f>
        <v>0.24233661075766341</v>
      </c>
      <c r="AL83" s="19">
        <v>39.71</v>
      </c>
      <c r="AM83" s="19">
        <v>72.930000000000007</v>
      </c>
      <c r="AN83" s="22">
        <v>1.37E-2</v>
      </c>
      <c r="AO83" s="19">
        <v>21.83</v>
      </c>
      <c r="AP83" s="37" t="s">
        <v>710</v>
      </c>
    </row>
    <row r="84" spans="1:42" ht="17.25" customHeight="1" x14ac:dyDescent="0.35">
      <c r="A84" s="11">
        <v>83</v>
      </c>
      <c r="B84" s="12" t="s">
        <v>800</v>
      </c>
      <c r="C84" s="11" t="s">
        <v>148</v>
      </c>
      <c r="D84" s="11" t="s">
        <v>801</v>
      </c>
      <c r="E84" s="11" t="s">
        <v>66</v>
      </c>
      <c r="F84" s="11" t="s">
        <v>802</v>
      </c>
      <c r="G84" s="13">
        <v>39350</v>
      </c>
      <c r="H84" s="13">
        <v>36193</v>
      </c>
      <c r="I84" s="14">
        <v>43916</v>
      </c>
      <c r="J84" s="15">
        <v>5.0999999999999996</v>
      </c>
      <c r="K84" s="34" t="s">
        <v>124</v>
      </c>
      <c r="L84" s="15">
        <v>27.3</v>
      </c>
      <c r="M84" s="15">
        <v>1.6</v>
      </c>
      <c r="N84" s="15" t="s">
        <v>1645</v>
      </c>
      <c r="O84" s="15" t="s">
        <v>1644</v>
      </c>
      <c r="P84" s="19">
        <v>18.3</v>
      </c>
      <c r="Q84" s="17">
        <v>157</v>
      </c>
      <c r="R84" s="26">
        <v>116.5</v>
      </c>
      <c r="S84" s="13">
        <v>338</v>
      </c>
      <c r="T84" s="43">
        <v>64.2</v>
      </c>
      <c r="U84" s="43">
        <v>0</v>
      </c>
      <c r="V84" s="43">
        <v>13</v>
      </c>
      <c r="W84" s="46">
        <f t="shared" si="7"/>
        <v>0</v>
      </c>
      <c r="X84" s="16">
        <v>44236</v>
      </c>
      <c r="Y84" s="16">
        <v>44196</v>
      </c>
      <c r="Z84" s="16" t="s">
        <v>1649</v>
      </c>
      <c r="AA84" s="17">
        <v>37925</v>
      </c>
      <c r="AB84" s="17">
        <v>39350</v>
      </c>
      <c r="AC84" s="39">
        <f t="shared" si="8"/>
        <v>-3.6213468869123251E-2</v>
      </c>
      <c r="AD84" s="19">
        <v>11</v>
      </c>
      <c r="AE84" s="19">
        <v>11.98</v>
      </c>
      <c r="AF84" s="18">
        <f t="shared" si="9"/>
        <v>-8.1803005008347279E-2</v>
      </c>
      <c r="AG84" s="17">
        <v>20053</v>
      </c>
      <c r="AH84" s="17">
        <v>51308</v>
      </c>
      <c r="AI84" s="19">
        <v>147.75</v>
      </c>
      <c r="AJ84" s="19">
        <v>170.1</v>
      </c>
      <c r="AK84" s="18">
        <f>(AI84-AJ84)/AJ84</f>
        <v>-0.13139329805996469</v>
      </c>
      <c r="AL84" s="19">
        <v>100.55</v>
      </c>
      <c r="AM84" s="19">
        <v>175.27</v>
      </c>
      <c r="AO84" s="19">
        <v>15.7</v>
      </c>
    </row>
    <row r="85" spans="1:42" ht="17.25" customHeight="1" x14ac:dyDescent="0.35">
      <c r="A85" s="11">
        <v>84</v>
      </c>
      <c r="B85" s="12" t="s">
        <v>892</v>
      </c>
      <c r="C85" s="11" t="s">
        <v>529</v>
      </c>
      <c r="D85" s="11" t="s">
        <v>893</v>
      </c>
      <c r="E85" s="11" t="s">
        <v>66</v>
      </c>
      <c r="F85" s="11" t="s">
        <v>894</v>
      </c>
      <c r="G85" s="13">
        <v>39258</v>
      </c>
      <c r="H85" s="13">
        <v>37357.699999999997</v>
      </c>
      <c r="I85" s="14">
        <v>44204</v>
      </c>
      <c r="J85" s="15">
        <v>5.6</v>
      </c>
      <c r="K85" s="34" t="s">
        <v>123</v>
      </c>
      <c r="L85" s="15">
        <v>19.7</v>
      </c>
      <c r="M85" s="15">
        <v>7.1999999999999995E-2</v>
      </c>
      <c r="N85" s="15" t="s">
        <v>1644</v>
      </c>
      <c r="O85" s="15" t="s">
        <v>1644</v>
      </c>
      <c r="P85" s="19">
        <v>15.6</v>
      </c>
      <c r="Q85" s="17">
        <v>220</v>
      </c>
      <c r="R85" s="26">
        <v>71</v>
      </c>
      <c r="S85" s="13">
        <v>346</v>
      </c>
      <c r="T85" s="43">
        <v>62</v>
      </c>
      <c r="U85" s="43">
        <v>2</v>
      </c>
      <c r="V85" s="43">
        <v>7</v>
      </c>
      <c r="W85" s="46">
        <f t="shared" si="7"/>
        <v>0.22222222222222221</v>
      </c>
      <c r="X85" s="16">
        <v>44182</v>
      </c>
      <c r="Y85" s="16">
        <v>44136</v>
      </c>
      <c r="AA85" s="17">
        <v>35540</v>
      </c>
      <c r="AB85" s="17">
        <v>39258</v>
      </c>
      <c r="AC85" s="39">
        <f t="shared" si="8"/>
        <v>-9.4706811350552755E-2</v>
      </c>
      <c r="AD85" s="19">
        <v>8.69</v>
      </c>
      <c r="AE85" s="19">
        <v>10.15</v>
      </c>
      <c r="AF85" s="18">
        <f t="shared" si="9"/>
        <v>-0.14384236453201979</v>
      </c>
      <c r="AG85" s="17">
        <v>3081</v>
      </c>
      <c r="AH85" s="17">
        <v>75091</v>
      </c>
      <c r="AI85" s="19">
        <v>269.05</v>
      </c>
      <c r="AJ85" s="19">
        <v>170.33</v>
      </c>
      <c r="AK85" s="18">
        <f>(AI85-AJ85)/AJ85</f>
        <v>0.57958081371455406</v>
      </c>
      <c r="AL85" s="19">
        <v>106.14</v>
      </c>
      <c r="AM85" s="19">
        <v>363.31</v>
      </c>
      <c r="AN85" s="22">
        <v>1.0200000000000001E-2</v>
      </c>
      <c r="AO85" s="19">
        <v>32.36</v>
      </c>
    </row>
    <row r="86" spans="1:42" ht="17" customHeight="1" x14ac:dyDescent="0.35">
      <c r="A86" s="11">
        <v>85</v>
      </c>
      <c r="B86" s="12" t="s">
        <v>978</v>
      </c>
      <c r="C86" s="11" t="s">
        <v>24</v>
      </c>
      <c r="D86" s="11" t="s">
        <v>979</v>
      </c>
      <c r="E86" s="11" t="s">
        <v>66</v>
      </c>
      <c r="F86" s="11" t="s">
        <v>980</v>
      </c>
      <c r="G86" s="13">
        <v>39117</v>
      </c>
      <c r="H86" s="13">
        <v>36397</v>
      </c>
      <c r="I86" s="14">
        <v>44036</v>
      </c>
      <c r="J86" s="15">
        <v>3.3109999999999999</v>
      </c>
      <c r="K86" s="34" t="s">
        <v>122</v>
      </c>
      <c r="L86" s="15">
        <v>21.1</v>
      </c>
      <c r="M86" s="15">
        <v>0.6</v>
      </c>
      <c r="N86" s="15" t="s">
        <v>1644</v>
      </c>
      <c r="O86" s="15" t="s">
        <v>1644</v>
      </c>
      <c r="P86" s="19">
        <v>53.5</v>
      </c>
      <c r="Q86" s="17">
        <v>1934</v>
      </c>
      <c r="R86" s="26">
        <v>28.141999999999999</v>
      </c>
      <c r="S86" s="13">
        <v>1500</v>
      </c>
      <c r="T86" s="43">
        <v>61.3</v>
      </c>
      <c r="U86" s="43">
        <v>4</v>
      </c>
      <c r="V86" s="43">
        <v>6</v>
      </c>
      <c r="W86" s="46">
        <f t="shared" si="7"/>
        <v>0.4</v>
      </c>
      <c r="X86" s="16">
        <v>44036</v>
      </c>
      <c r="Y86" s="16">
        <v>43982</v>
      </c>
      <c r="AA86" s="17">
        <v>37403</v>
      </c>
      <c r="AB86" s="17">
        <v>39117</v>
      </c>
      <c r="AC86" s="39">
        <f t="shared" si="8"/>
        <v>-4.3817266150267146E-2</v>
      </c>
      <c r="AD86" s="19">
        <v>1.6</v>
      </c>
      <c r="AE86" s="19">
        <v>2.4900000000000002</v>
      </c>
      <c r="AF86" s="18">
        <f t="shared" si="9"/>
        <v>-0.35742971887550201</v>
      </c>
      <c r="AG86" s="17">
        <v>223</v>
      </c>
      <c r="AH86" s="17">
        <v>31342</v>
      </c>
      <c r="AI86" s="19">
        <v>141.18</v>
      </c>
      <c r="AJ86" s="19">
        <v>100.15</v>
      </c>
      <c r="AK86" s="18">
        <f>(AI86-AJ86)/AJ86</f>
        <v>0.40968547179231152</v>
      </c>
      <c r="AL86" s="19">
        <v>60</v>
      </c>
      <c r="AM86" s="19">
        <v>147.94999999999999</v>
      </c>
      <c r="AN86" s="22">
        <v>8.2000000000000007E-3</v>
      </c>
      <c r="AO86" s="19">
        <v>75.849999999999994</v>
      </c>
    </row>
    <row r="87" spans="1:42" ht="17" customHeight="1" x14ac:dyDescent="0.35">
      <c r="A87" s="11">
        <v>86</v>
      </c>
      <c r="B87" s="12" t="s">
        <v>1064</v>
      </c>
      <c r="C87" s="11" t="s">
        <v>265</v>
      </c>
      <c r="D87" s="11" t="s">
        <v>1065</v>
      </c>
      <c r="E87" s="11" t="s">
        <v>66</v>
      </c>
      <c r="F87" s="11" t="s">
        <v>1066</v>
      </c>
      <c r="G87" s="13">
        <v>39022.300000000003</v>
      </c>
      <c r="H87" s="13">
        <v>31979</v>
      </c>
      <c r="I87" s="14">
        <v>43920</v>
      </c>
      <c r="J87" s="15">
        <v>4.5684500000000003</v>
      </c>
      <c r="K87" s="34" t="s">
        <v>122</v>
      </c>
      <c r="L87" s="15">
        <v>4.13</v>
      </c>
      <c r="M87" s="15">
        <v>4.7019999999999999E-2</v>
      </c>
      <c r="N87" s="15" t="s">
        <v>1645</v>
      </c>
      <c r="O87" s="15" t="s">
        <v>1644</v>
      </c>
      <c r="P87" s="19">
        <v>14.04</v>
      </c>
      <c r="Q87" s="17">
        <v>212</v>
      </c>
      <c r="S87" s="13">
        <v>450</v>
      </c>
      <c r="T87" s="43">
        <v>60.833333333333336</v>
      </c>
      <c r="U87" s="17">
        <v>3</v>
      </c>
      <c r="V87" s="17">
        <v>9</v>
      </c>
      <c r="W87" s="46">
        <f t="shared" si="7"/>
        <v>0.25</v>
      </c>
      <c r="X87" s="16">
        <v>44256</v>
      </c>
      <c r="Y87" s="16">
        <v>44196</v>
      </c>
      <c r="Z87" s="16" t="s">
        <v>1649</v>
      </c>
      <c r="AA87" s="17">
        <v>42658.1</v>
      </c>
      <c r="AB87" s="17">
        <v>39022.300000000003</v>
      </c>
      <c r="AC87" s="39">
        <f t="shared" si="8"/>
        <v>9.3172365544829383E-2</v>
      </c>
      <c r="AD87" s="19">
        <v>9.66</v>
      </c>
      <c r="AE87" s="19">
        <v>6.72</v>
      </c>
      <c r="AF87" s="18">
        <f t="shared" si="9"/>
        <v>0.43750000000000006</v>
      </c>
      <c r="AG87" s="17">
        <v>0</v>
      </c>
      <c r="AH87" s="17">
        <v>25634</v>
      </c>
      <c r="AI87" s="19">
        <v>94.28</v>
      </c>
      <c r="AJ87" s="19">
        <v>66.63</v>
      </c>
      <c r="AK87" s="18">
        <f>(AI87-AJ87)/AJ87</f>
        <v>0.4149782380309171</v>
      </c>
      <c r="AL87" s="19">
        <v>62.18</v>
      </c>
      <c r="AM87" s="19">
        <v>102.05</v>
      </c>
      <c r="AN87" s="22">
        <v>5.4699999999999999E-2</v>
      </c>
      <c r="AO87" s="19">
        <v>9.42</v>
      </c>
    </row>
    <row r="88" spans="1:42" ht="17" customHeight="1" x14ac:dyDescent="0.35">
      <c r="A88" s="11">
        <v>87</v>
      </c>
      <c r="B88" s="12" t="s">
        <v>1567</v>
      </c>
      <c r="C88" s="11" t="s">
        <v>5</v>
      </c>
      <c r="D88" s="11" t="s">
        <v>1568</v>
      </c>
      <c r="E88" s="11" t="s">
        <v>68</v>
      </c>
      <c r="G88" s="13">
        <v>38462.800000000003</v>
      </c>
      <c r="H88" s="13">
        <v>36395.699999999997</v>
      </c>
      <c r="I88" s="14">
        <v>44259</v>
      </c>
      <c r="J88" s="15">
        <v>1.94</v>
      </c>
      <c r="K88" s="15" t="s">
        <v>124</v>
      </c>
      <c r="L88" s="15">
        <v>1.29</v>
      </c>
      <c r="M88" s="15">
        <v>0.28999999999999998</v>
      </c>
      <c r="N88" s="15" t="s">
        <v>1644</v>
      </c>
      <c r="O88" s="15" t="s">
        <v>1644</v>
      </c>
      <c r="P88" s="19">
        <v>3.58</v>
      </c>
      <c r="Q88" s="17">
        <v>153</v>
      </c>
      <c r="R88" s="26">
        <v>23.43</v>
      </c>
      <c r="S88" s="13">
        <v>121.6</v>
      </c>
      <c r="T88" s="43">
        <v>59</v>
      </c>
      <c r="U88" s="43">
        <v>2</v>
      </c>
      <c r="V88" s="43">
        <v>8</v>
      </c>
      <c r="W88" s="46">
        <f t="shared" si="7"/>
        <v>0.2</v>
      </c>
      <c r="X88" s="16">
        <v>44256</v>
      </c>
      <c r="Y88" s="16">
        <v>44191</v>
      </c>
      <c r="Z88" s="16" t="s">
        <v>1649</v>
      </c>
      <c r="AA88" s="17">
        <v>45203</v>
      </c>
      <c r="AB88" s="17">
        <v>38462</v>
      </c>
      <c r="AC88" s="39">
        <f t="shared" si="8"/>
        <v>0.17526389683323801</v>
      </c>
      <c r="AD88" s="19">
        <v>5.67</v>
      </c>
      <c r="AE88" s="19">
        <v>4.21</v>
      </c>
      <c r="AF88" s="18">
        <f t="shared" si="9"/>
        <v>0.34679334916864607</v>
      </c>
      <c r="AH88" s="17">
        <v>28094.07</v>
      </c>
      <c r="AP88" s="1" t="s">
        <v>1569</v>
      </c>
    </row>
    <row r="89" spans="1:42" ht="17" customHeight="1" x14ac:dyDescent="0.35">
      <c r="A89" s="11">
        <v>88</v>
      </c>
      <c r="B89" s="12" t="s">
        <v>1150</v>
      </c>
      <c r="C89" s="11" t="s">
        <v>749</v>
      </c>
      <c r="D89" s="11" t="s">
        <v>1151</v>
      </c>
      <c r="E89" s="11" t="s">
        <v>66</v>
      </c>
      <c r="F89" s="11" t="s">
        <v>1152</v>
      </c>
      <c r="G89" s="13">
        <v>37266</v>
      </c>
      <c r="H89" s="13">
        <v>31856</v>
      </c>
      <c r="I89" s="14">
        <v>44259</v>
      </c>
      <c r="J89" s="15">
        <v>7.05</v>
      </c>
      <c r="K89" s="34" t="s">
        <v>121</v>
      </c>
      <c r="L89" s="15">
        <f>30.5+2.8</f>
        <v>33.299999999999997</v>
      </c>
      <c r="M89" s="15">
        <v>6.8</v>
      </c>
      <c r="N89" s="15" t="s">
        <v>1644</v>
      </c>
      <c r="O89" s="15" t="s">
        <v>1644</v>
      </c>
      <c r="P89" s="19">
        <v>18.399999999999999</v>
      </c>
      <c r="Q89" s="17">
        <v>1621</v>
      </c>
      <c r="R89" s="26">
        <f>11342/1000</f>
        <v>11.342000000000001</v>
      </c>
      <c r="S89" s="13">
        <v>348</v>
      </c>
      <c r="T89" s="17">
        <v>58.916666666666664</v>
      </c>
      <c r="U89" s="17">
        <v>5</v>
      </c>
      <c r="V89" s="17">
        <v>7</v>
      </c>
      <c r="W89" s="46">
        <f t="shared" si="7"/>
        <v>0.41666666666666669</v>
      </c>
      <c r="X89" s="16">
        <v>44252</v>
      </c>
      <c r="Y89" s="16">
        <v>44196</v>
      </c>
      <c r="Z89" s="16" t="s">
        <v>1649</v>
      </c>
      <c r="AA89" s="17">
        <v>33014</v>
      </c>
      <c r="AB89" s="17">
        <v>37266</v>
      </c>
      <c r="AC89" s="39">
        <f t="shared" si="8"/>
        <v>-0.11409864219395696</v>
      </c>
      <c r="AD89" s="19">
        <v>1.79</v>
      </c>
      <c r="AE89" s="19">
        <v>2.0699999999999998</v>
      </c>
      <c r="AF89" s="18">
        <f t="shared" si="9"/>
        <v>-0.13526570048309169</v>
      </c>
      <c r="AG89" s="17">
        <v>17506</v>
      </c>
      <c r="AH89" s="17">
        <v>87296</v>
      </c>
      <c r="AI89" s="19">
        <v>54.84</v>
      </c>
      <c r="AJ89" s="19">
        <v>53.52</v>
      </c>
      <c r="AK89" s="18">
        <f>(AI89-AJ89)/AJ89</f>
        <v>2.4663677130044848E-2</v>
      </c>
      <c r="AL89" s="19">
        <v>36.270000000000003</v>
      </c>
      <c r="AM89" s="19">
        <v>54.93</v>
      </c>
      <c r="AN89" s="22">
        <v>3.3099999999999997E-2</v>
      </c>
      <c r="AO89" s="19">
        <v>28.85</v>
      </c>
    </row>
    <row r="90" spans="1:42" ht="17" customHeight="1" x14ac:dyDescent="0.35">
      <c r="A90" s="11">
        <v>89</v>
      </c>
      <c r="B90" s="12" t="s">
        <v>1236</v>
      </c>
      <c r="C90" s="11" t="s">
        <v>19</v>
      </c>
      <c r="D90" s="11" t="s">
        <v>1237</v>
      </c>
      <c r="E90" s="11" t="s">
        <v>68</v>
      </c>
      <c r="G90" s="13">
        <v>37253.4</v>
      </c>
      <c r="H90" s="13">
        <v>39267.199999999997</v>
      </c>
      <c r="N90" s="15" t="s">
        <v>1644</v>
      </c>
      <c r="O90" s="15" t="s">
        <v>1645</v>
      </c>
      <c r="T90" s="43">
        <v>61.375</v>
      </c>
      <c r="U90" s="43">
        <v>3</v>
      </c>
      <c r="V90" s="43">
        <v>5</v>
      </c>
      <c r="W90" s="46">
        <f t="shared" si="7"/>
        <v>0.375</v>
      </c>
      <c r="AA90" s="17">
        <v>37253</v>
      </c>
      <c r="AB90" s="17">
        <v>39267</v>
      </c>
      <c r="AC90" s="39">
        <f t="shared" si="8"/>
        <v>-5.1289887182621542E-2</v>
      </c>
      <c r="AF90" s="18"/>
      <c r="AH90" s="17">
        <v>300459</v>
      </c>
      <c r="AP90" s="37" t="s">
        <v>68</v>
      </c>
    </row>
    <row r="91" spans="1:42" ht="17" customHeight="1" x14ac:dyDescent="0.35">
      <c r="A91" s="11">
        <v>90</v>
      </c>
      <c r="B91" s="12" t="s">
        <v>1315</v>
      </c>
      <c r="C91" s="11" t="s">
        <v>271</v>
      </c>
      <c r="D91" s="11" t="s">
        <v>1316</v>
      </c>
      <c r="E91" s="11" t="s">
        <v>66</v>
      </c>
      <c r="F91" s="11" t="s">
        <v>1317</v>
      </c>
      <c r="G91" s="13">
        <v>36998.400000000001</v>
      </c>
      <c r="H91" s="13">
        <v>37239</v>
      </c>
      <c r="I91" s="14">
        <v>43580</v>
      </c>
      <c r="J91" s="15">
        <v>2.7</v>
      </c>
      <c r="K91" s="34" t="s">
        <v>121</v>
      </c>
      <c r="L91" s="15">
        <v>9.1999999999999993</v>
      </c>
      <c r="M91" s="15">
        <v>1.8</v>
      </c>
      <c r="N91" s="15" t="s">
        <v>1644</v>
      </c>
      <c r="O91" s="15" t="s">
        <v>1644</v>
      </c>
      <c r="P91" s="19">
        <v>4.9000000000000004</v>
      </c>
      <c r="Q91" s="17">
        <v>93</v>
      </c>
      <c r="R91" s="26">
        <v>54.16</v>
      </c>
      <c r="S91" s="13">
        <v>418.8</v>
      </c>
      <c r="W91" s="46" t="e">
        <f t="shared" si="7"/>
        <v>#DIV/0!</v>
      </c>
      <c r="X91" s="16">
        <v>43972</v>
      </c>
      <c r="Y91" s="16">
        <v>43861</v>
      </c>
      <c r="AA91" s="17">
        <v>36998</v>
      </c>
      <c r="AB91" s="17">
        <v>37239</v>
      </c>
      <c r="AC91" s="39">
        <f t="shared" si="8"/>
        <v>-6.4717097666424986E-3</v>
      </c>
      <c r="AF91" s="18"/>
      <c r="AI91" s="19">
        <v>3212.77</v>
      </c>
      <c r="AJ91" s="19">
        <v>3014.94</v>
      </c>
      <c r="AK91" s="18">
        <f>(AI91-AJ91)/AJ91</f>
        <v>6.5616562850338622E-2</v>
      </c>
      <c r="AP91" s="37" t="s">
        <v>1318</v>
      </c>
    </row>
    <row r="92" spans="1:42" ht="17" customHeight="1" x14ac:dyDescent="0.35">
      <c r="A92" s="11">
        <v>91</v>
      </c>
      <c r="B92" s="12" t="s">
        <v>20</v>
      </c>
      <c r="C92" s="11" t="s">
        <v>1</v>
      </c>
      <c r="D92" s="11" t="s">
        <v>21</v>
      </c>
      <c r="E92" s="11" t="s">
        <v>66</v>
      </c>
      <c r="F92" s="11" t="s">
        <v>70</v>
      </c>
      <c r="G92" s="13">
        <v>36819</v>
      </c>
      <c r="H92" s="13">
        <v>39750.300000000003</v>
      </c>
      <c r="I92" s="14">
        <v>43931</v>
      </c>
      <c r="J92" s="15">
        <v>2.7949999999999999</v>
      </c>
      <c r="K92" s="34" t="s">
        <v>122</v>
      </c>
      <c r="L92" s="15">
        <v>10</v>
      </c>
      <c r="M92" s="15">
        <v>2.5</v>
      </c>
      <c r="N92" s="15" t="s">
        <v>1644</v>
      </c>
      <c r="O92" s="15" t="s">
        <v>1644</v>
      </c>
      <c r="P92" s="19">
        <v>7</v>
      </c>
      <c r="Q92" s="17">
        <v>119</v>
      </c>
      <c r="R92" s="26">
        <v>59.716000000000001</v>
      </c>
      <c r="S92" s="13">
        <v>313.774</v>
      </c>
      <c r="T92" s="43">
        <v>52.4</v>
      </c>
      <c r="U92" s="43">
        <v>3</v>
      </c>
      <c r="V92" s="43">
        <v>10</v>
      </c>
      <c r="W92" s="46">
        <f t="shared" si="7"/>
        <v>0.23076923076923078</v>
      </c>
      <c r="X92" s="16">
        <v>44256</v>
      </c>
      <c r="Y92" s="16">
        <v>44196</v>
      </c>
      <c r="Z92" s="16" t="s">
        <v>1649</v>
      </c>
      <c r="AA92" s="17">
        <v>20358.3</v>
      </c>
      <c r="AB92" s="17">
        <v>36819</v>
      </c>
      <c r="AC92" s="39">
        <f t="shared" si="8"/>
        <v>-0.44707080583394443</v>
      </c>
      <c r="AD92" s="19">
        <v>1.71</v>
      </c>
      <c r="AE92" s="19">
        <v>2.69</v>
      </c>
      <c r="AF92" s="18">
        <f>(AD92-AE92)/AE92</f>
        <v>-0.36431226765799257</v>
      </c>
      <c r="AG92" s="17">
        <v>858.6</v>
      </c>
      <c r="AH92" s="17">
        <v>4500.3</v>
      </c>
      <c r="AI92" s="19">
        <v>31.16</v>
      </c>
      <c r="AJ92" s="19">
        <v>42.74</v>
      </c>
      <c r="AK92" s="18">
        <f>(AI92-AJ92)/AJ92</f>
        <v>-0.27094057089377638</v>
      </c>
      <c r="AL92" s="19">
        <v>18.36</v>
      </c>
      <c r="AM92" s="19">
        <v>36.76</v>
      </c>
      <c r="AN92" s="22">
        <v>1.14E-2</v>
      </c>
      <c r="AO92" s="19">
        <v>20.88</v>
      </c>
    </row>
    <row r="93" spans="1:42" ht="17" customHeight="1" x14ac:dyDescent="0.35">
      <c r="A93" s="11">
        <v>92</v>
      </c>
      <c r="B93" s="12" t="s">
        <v>1398</v>
      </c>
      <c r="C93" s="11" t="s">
        <v>1328</v>
      </c>
      <c r="D93" s="11" t="s">
        <v>1399</v>
      </c>
      <c r="E93" s="11" t="s">
        <v>66</v>
      </c>
      <c r="F93" s="11" t="s">
        <v>1400</v>
      </c>
      <c r="G93" s="13">
        <v>36709</v>
      </c>
      <c r="H93" s="13">
        <v>41802</v>
      </c>
      <c r="I93" s="14">
        <v>43902</v>
      </c>
      <c r="J93" s="15">
        <v>5.32</v>
      </c>
      <c r="K93" s="34" t="s">
        <v>123</v>
      </c>
      <c r="L93" s="15">
        <v>23.52</v>
      </c>
      <c r="M93" s="15">
        <v>0</v>
      </c>
      <c r="N93" s="15" t="s">
        <v>1644</v>
      </c>
      <c r="O93" s="15" t="s">
        <v>1644</v>
      </c>
      <c r="P93" s="19">
        <v>20.52</v>
      </c>
      <c r="Q93" s="17">
        <v>295</v>
      </c>
      <c r="R93" s="26">
        <v>69.5</v>
      </c>
      <c r="S93" s="13">
        <v>330.6</v>
      </c>
      <c r="T93" s="17">
        <v>66</v>
      </c>
      <c r="U93" s="17">
        <v>3</v>
      </c>
      <c r="V93" s="17">
        <v>11</v>
      </c>
      <c r="W93" s="46">
        <f t="shared" si="7"/>
        <v>0.21428571428571427</v>
      </c>
      <c r="X93" s="16">
        <v>44239</v>
      </c>
      <c r="Y93" s="16">
        <v>44196</v>
      </c>
      <c r="Z93" s="16" t="s">
        <v>1649</v>
      </c>
      <c r="AA93" s="17">
        <v>32637</v>
      </c>
      <c r="AB93" s="17">
        <v>36709</v>
      </c>
      <c r="AC93" s="39">
        <f t="shared" si="8"/>
        <v>-0.11092647579612629</v>
      </c>
      <c r="AD93" s="19">
        <v>6.72</v>
      </c>
      <c r="AE93" s="19">
        <v>8.41</v>
      </c>
      <c r="AF93" s="18">
        <f>(AD93-AE93)/AE93</f>
        <v>-0.20095124851367424</v>
      </c>
      <c r="AG93" s="17">
        <v>16058</v>
      </c>
      <c r="AH93" s="17">
        <v>64586</v>
      </c>
      <c r="AI93" s="19">
        <v>211.76</v>
      </c>
      <c r="AJ93" s="19">
        <v>172.2</v>
      </c>
      <c r="AK93" s="18">
        <f>(AI93-AJ93)/AJ93</f>
        <v>0.22973286875725904</v>
      </c>
      <c r="AL93" s="19">
        <v>101.08</v>
      </c>
      <c r="AM93" s="19">
        <v>216.7</v>
      </c>
      <c r="AN93" s="22">
        <v>1.7999999999999999E-2</v>
      </c>
      <c r="AO93" s="19">
        <v>30.91</v>
      </c>
    </row>
    <row r="94" spans="1:42" ht="17" customHeight="1" x14ac:dyDescent="0.35">
      <c r="A94" s="11">
        <v>93</v>
      </c>
      <c r="B94" s="12" t="s">
        <v>158</v>
      </c>
      <c r="C94" s="11" t="s">
        <v>159</v>
      </c>
      <c r="D94" s="11" t="s">
        <v>160</v>
      </c>
      <c r="E94" s="11" t="s">
        <v>66</v>
      </c>
      <c r="F94" s="11" t="s">
        <v>161</v>
      </c>
      <c r="G94" s="13">
        <v>36670</v>
      </c>
      <c r="H94" s="13">
        <v>38727</v>
      </c>
      <c r="I94" s="14">
        <v>43920</v>
      </c>
      <c r="J94" s="15">
        <v>14.2</v>
      </c>
      <c r="K94" s="34" t="s">
        <v>121</v>
      </c>
      <c r="L94" s="15">
        <v>13.7</v>
      </c>
      <c r="M94" s="15">
        <v>0.1</v>
      </c>
      <c r="N94" s="15" t="s">
        <v>1644</v>
      </c>
      <c r="O94" s="15" t="s">
        <v>1644</v>
      </c>
      <c r="P94" s="19">
        <v>30.3</v>
      </c>
      <c r="Q94" s="17">
        <v>163</v>
      </c>
      <c r="R94" s="26">
        <v>186.334</v>
      </c>
      <c r="S94" s="13">
        <v>386.09399999999999</v>
      </c>
      <c r="T94" s="43">
        <v>66.900000000000006</v>
      </c>
      <c r="U94" s="43">
        <v>3</v>
      </c>
      <c r="V94" s="43">
        <v>10</v>
      </c>
      <c r="W94" s="46">
        <f t="shared" si="7"/>
        <v>0.23076923076923078</v>
      </c>
      <c r="X94" s="16">
        <v>44243</v>
      </c>
      <c r="Y94" s="16">
        <v>44196</v>
      </c>
      <c r="Z94" s="16" t="s">
        <v>1649</v>
      </c>
      <c r="AA94" s="17">
        <v>19256</v>
      </c>
      <c r="AB94" s="17">
        <v>36670</v>
      </c>
      <c r="AC94" s="39">
        <f t="shared" si="8"/>
        <v>-0.47488410144532317</v>
      </c>
      <c r="AD94" s="19">
        <v>-2.5099999999999998</v>
      </c>
      <c r="AE94" s="19">
        <v>6.4</v>
      </c>
      <c r="AF94" s="18">
        <f>(AD94-AE94)/AE94</f>
        <v>-1.3921874999999999</v>
      </c>
      <c r="AG94" s="17">
        <v>0</v>
      </c>
      <c r="AH94" s="17">
        <v>62618</v>
      </c>
      <c r="AI94" s="19">
        <v>39.65</v>
      </c>
      <c r="AJ94" s="19">
        <v>61.95</v>
      </c>
      <c r="AK94" s="18">
        <f>(AI94-AJ94)/AJ94</f>
        <v>-0.35996771589991933</v>
      </c>
      <c r="AL94" s="19">
        <v>20.84</v>
      </c>
      <c r="AM94" s="19">
        <v>59.93</v>
      </c>
      <c r="AN94" s="22">
        <v>2.9499999999999998E-2</v>
      </c>
    </row>
    <row r="95" spans="1:42" ht="17" customHeight="1" x14ac:dyDescent="0.35">
      <c r="A95" s="11">
        <v>94</v>
      </c>
      <c r="B95" s="12" t="s">
        <v>264</v>
      </c>
      <c r="C95" s="11" t="s">
        <v>265</v>
      </c>
      <c r="D95" s="11" t="s">
        <v>266</v>
      </c>
      <c r="E95" s="11" t="s">
        <v>68</v>
      </c>
      <c r="G95" s="13">
        <v>35617.4</v>
      </c>
      <c r="H95" s="13">
        <v>31367.8</v>
      </c>
      <c r="J95" s="15">
        <v>1.5</v>
      </c>
      <c r="N95" s="15" t="s">
        <v>1644</v>
      </c>
      <c r="O95" s="15" t="s">
        <v>1644</v>
      </c>
      <c r="P95" s="19">
        <v>4.58</v>
      </c>
      <c r="T95" s="43">
        <v>61.375</v>
      </c>
      <c r="U95" s="43">
        <v>2</v>
      </c>
      <c r="V95" s="43">
        <v>6</v>
      </c>
      <c r="W95" s="46">
        <f t="shared" si="7"/>
        <v>0.25</v>
      </c>
      <c r="AA95" s="17">
        <v>36000</v>
      </c>
      <c r="AB95" s="17">
        <v>35600</v>
      </c>
      <c r="AC95" s="39">
        <f t="shared" si="8"/>
        <v>1.1235955056179775E-2</v>
      </c>
      <c r="AF95" s="18"/>
      <c r="AP95" s="37" t="s">
        <v>68</v>
      </c>
    </row>
    <row r="96" spans="1:42" ht="17" customHeight="1" x14ac:dyDescent="0.35">
      <c r="A96" s="11">
        <v>95</v>
      </c>
      <c r="B96" s="12" t="s">
        <v>353</v>
      </c>
      <c r="C96" s="11" t="s">
        <v>25</v>
      </c>
      <c r="D96" s="11" t="s">
        <v>354</v>
      </c>
      <c r="E96" s="11" t="s">
        <v>66</v>
      </c>
      <c r="F96" s="11" t="s">
        <v>355</v>
      </c>
      <c r="G96" s="13">
        <v>34438</v>
      </c>
      <c r="H96" s="13">
        <v>35985</v>
      </c>
      <c r="I96" s="14">
        <v>43908</v>
      </c>
      <c r="J96" s="15">
        <v>4.3</v>
      </c>
      <c r="K96" s="34" t="s">
        <v>122</v>
      </c>
      <c r="L96" s="15">
        <v>28.200000000000003</v>
      </c>
      <c r="M96" s="15">
        <v>2.1</v>
      </c>
      <c r="N96" s="15" t="s">
        <v>1644</v>
      </c>
      <c r="O96" s="15" t="s">
        <v>1644</v>
      </c>
      <c r="P96" s="19">
        <v>15.4</v>
      </c>
      <c r="Q96" s="17">
        <v>122</v>
      </c>
      <c r="R96" s="26">
        <v>126</v>
      </c>
      <c r="S96" s="13">
        <v>795.95</v>
      </c>
      <c r="T96" s="43"/>
      <c r="U96" s="43"/>
      <c r="V96" s="43"/>
      <c r="W96" s="46" t="e">
        <f t="shared" si="7"/>
        <v>#DIV/0!</v>
      </c>
      <c r="X96" s="16">
        <v>44251</v>
      </c>
      <c r="Y96" s="16">
        <v>44196</v>
      </c>
      <c r="Z96" s="16" t="s">
        <v>1649</v>
      </c>
      <c r="AA96" s="17">
        <v>33039</v>
      </c>
      <c r="AB96" s="17">
        <v>34438</v>
      </c>
      <c r="AC96" s="39">
        <f t="shared" si="8"/>
        <v>-4.0623729601022125E-2</v>
      </c>
      <c r="AD96" s="19">
        <v>2.0099999999999998</v>
      </c>
      <c r="AE96" s="19">
        <v>3.01</v>
      </c>
      <c r="AF96" s="18">
        <f t="shared" ref="AF96:AF102" si="10">(AD96-AE96)/AE96</f>
        <v>-0.33222591362126247</v>
      </c>
      <c r="AG96" s="17">
        <v>6677</v>
      </c>
      <c r="AH96" s="17">
        <v>129317</v>
      </c>
      <c r="AI96" s="19">
        <v>41.81</v>
      </c>
      <c r="AJ96" s="19">
        <v>43.49</v>
      </c>
      <c r="AK96" s="18">
        <f t="shared" ref="AK96:AK102" si="11">(AI96-AJ96)/AJ96</f>
        <v>-3.8629570016095648E-2</v>
      </c>
      <c r="AL96" s="19">
        <v>29.28</v>
      </c>
      <c r="AM96" s="19">
        <v>46.02</v>
      </c>
      <c r="AN96" s="22">
        <v>3.7600000000000001E-2</v>
      </c>
      <c r="AO96" s="19">
        <v>20.239999999999998</v>
      </c>
    </row>
    <row r="97" spans="1:42" ht="17" customHeight="1" x14ac:dyDescent="0.35">
      <c r="A97" s="11">
        <v>96</v>
      </c>
      <c r="B97" s="12" t="s">
        <v>447</v>
      </c>
      <c r="C97" s="11" t="s">
        <v>148</v>
      </c>
      <c r="D97" s="11" t="s">
        <v>448</v>
      </c>
      <c r="E97" s="11" t="s">
        <v>66</v>
      </c>
      <c r="F97" s="11" t="s">
        <v>449</v>
      </c>
      <c r="G97" s="13">
        <v>33841</v>
      </c>
      <c r="H97" s="13">
        <v>30095</v>
      </c>
      <c r="I97" s="14">
        <v>43924</v>
      </c>
      <c r="J97" s="15">
        <v>6.1</v>
      </c>
      <c r="K97" s="34" t="s">
        <v>123</v>
      </c>
      <c r="L97" s="15">
        <v>17.8</v>
      </c>
      <c r="M97" s="15">
        <v>0.5</v>
      </c>
      <c r="N97" s="15" t="s">
        <v>1645</v>
      </c>
      <c r="O97" s="15" t="s">
        <v>1644</v>
      </c>
      <c r="P97" s="19">
        <v>20.3</v>
      </c>
      <c r="Q97" s="17">
        <v>177</v>
      </c>
      <c r="R97" s="26">
        <v>114.667</v>
      </c>
      <c r="S97" s="13">
        <v>352.44900000000001</v>
      </c>
      <c r="W97" s="46" t="e">
        <f t="shared" si="7"/>
        <v>#DIV/0!</v>
      </c>
      <c r="X97" s="16">
        <v>44224</v>
      </c>
      <c r="Y97" s="16">
        <v>44196</v>
      </c>
      <c r="Z97" s="16" t="s">
        <v>1649</v>
      </c>
      <c r="AA97" s="17">
        <v>36799</v>
      </c>
      <c r="AB97" s="17">
        <v>33841</v>
      </c>
      <c r="AC97" s="39">
        <f t="shared" si="8"/>
        <v>8.7408764516414994E-2</v>
      </c>
      <c r="AD97" s="19">
        <v>19.03</v>
      </c>
      <c r="AE97" s="19">
        <v>13.28</v>
      </c>
      <c r="AF97" s="18">
        <f t="shared" si="10"/>
        <v>0.43298192771084354</v>
      </c>
      <c r="AG97" s="17">
        <v>17518</v>
      </c>
      <c r="AH97" s="17">
        <v>44469</v>
      </c>
      <c r="AI97" s="19">
        <v>303.26</v>
      </c>
      <c r="AJ97" s="19">
        <v>336.65</v>
      </c>
      <c r="AK97" s="18">
        <f t="shared" si="11"/>
        <v>-9.9183127877617669E-2</v>
      </c>
      <c r="AL97" s="19">
        <v>263.31</v>
      </c>
      <c r="AM97" s="19">
        <v>357.12</v>
      </c>
      <c r="AN97" s="22">
        <v>1.9300000000000001E-2</v>
      </c>
      <c r="AO97" s="19">
        <v>16.059999999999999</v>
      </c>
    </row>
    <row r="98" spans="1:42" ht="17" customHeight="1" x14ac:dyDescent="0.35">
      <c r="A98" s="11">
        <v>97</v>
      </c>
      <c r="B98" s="12" t="s">
        <v>1482</v>
      </c>
      <c r="C98" s="11" t="s">
        <v>6</v>
      </c>
      <c r="D98" s="11" t="s">
        <v>1483</v>
      </c>
      <c r="E98" s="11" t="s">
        <v>66</v>
      </c>
      <c r="F98" s="11" t="s">
        <v>1484</v>
      </c>
      <c r="G98" s="13">
        <v>33766</v>
      </c>
      <c r="H98" s="13">
        <v>32377</v>
      </c>
      <c r="I98" s="14">
        <v>43909</v>
      </c>
      <c r="J98" s="15">
        <v>5.44</v>
      </c>
      <c r="K98" s="15" t="s">
        <v>121</v>
      </c>
      <c r="L98" s="15">
        <v>14.4</v>
      </c>
      <c r="M98" s="15">
        <v>0</v>
      </c>
      <c r="N98" s="15" t="s">
        <v>1644</v>
      </c>
      <c r="O98" s="15" t="s">
        <v>1644</v>
      </c>
      <c r="P98" s="19">
        <v>7.7</v>
      </c>
      <c r="Q98" s="17">
        <v>112</v>
      </c>
      <c r="R98" s="26">
        <v>68.78</v>
      </c>
      <c r="S98" s="13">
        <v>415.07900000000001</v>
      </c>
      <c r="T98" s="17">
        <v>59</v>
      </c>
      <c r="U98" s="17">
        <v>4</v>
      </c>
      <c r="V98" s="17">
        <v>7</v>
      </c>
      <c r="W98" s="46">
        <f t="shared" si="7"/>
        <v>0.36363636363636365</v>
      </c>
      <c r="X98" s="16">
        <v>44252</v>
      </c>
      <c r="Y98" s="16">
        <v>44196</v>
      </c>
      <c r="Z98" s="16" t="s">
        <v>1649</v>
      </c>
      <c r="AA98" s="17">
        <f>26033+5610</f>
        <v>31643</v>
      </c>
      <c r="AB98" s="17">
        <f>28513+5253</f>
        <v>33766</v>
      </c>
      <c r="AC98" s="39">
        <f t="shared" si="8"/>
        <v>-6.2873896819285666E-2</v>
      </c>
      <c r="AD98" s="19">
        <v>5.18</v>
      </c>
      <c r="AE98" s="19">
        <v>11.05</v>
      </c>
      <c r="AF98" s="18">
        <f t="shared" si="10"/>
        <v>-0.53122171945701369</v>
      </c>
      <c r="AG98" s="17">
        <v>14653</v>
      </c>
      <c r="AH98" s="17">
        <v>421602</v>
      </c>
      <c r="AI98" s="19">
        <v>98.51</v>
      </c>
      <c r="AJ98" s="19">
        <v>101.2</v>
      </c>
      <c r="AK98" s="18">
        <f t="shared" si="11"/>
        <v>-2.6581027667984168E-2</v>
      </c>
      <c r="AL98" s="19">
        <v>38</v>
      </c>
      <c r="AM98" s="19">
        <v>130.63999999999999</v>
      </c>
      <c r="AN98" s="22">
        <v>1.24E-2</v>
      </c>
      <c r="AO98" s="19">
        <v>24.84</v>
      </c>
      <c r="AP98" s="1" t="s">
        <v>1485</v>
      </c>
    </row>
    <row r="99" spans="1:42" ht="17" customHeight="1" x14ac:dyDescent="0.35">
      <c r="A99" s="11">
        <v>98</v>
      </c>
      <c r="B99" s="12" t="s">
        <v>534</v>
      </c>
      <c r="C99" s="11" t="s">
        <v>16</v>
      </c>
      <c r="D99" s="11" t="s">
        <v>535</v>
      </c>
      <c r="E99" s="11" t="s">
        <v>66</v>
      </c>
      <c r="F99" s="11" t="s">
        <v>536</v>
      </c>
      <c r="G99" s="13">
        <v>33669</v>
      </c>
      <c r="H99" s="13">
        <v>34055</v>
      </c>
      <c r="I99" s="14">
        <v>43936</v>
      </c>
      <c r="J99" s="15">
        <v>2.1</v>
      </c>
      <c r="K99" s="34" t="s">
        <v>122</v>
      </c>
      <c r="L99" s="15">
        <v>5.4</v>
      </c>
      <c r="M99" s="15">
        <v>1.7</v>
      </c>
      <c r="N99" s="15" t="s">
        <v>1644</v>
      </c>
      <c r="O99" s="15" t="s">
        <v>1644</v>
      </c>
      <c r="P99" s="19">
        <v>4.0999999999999996</v>
      </c>
      <c r="Q99" s="17">
        <v>38</v>
      </c>
      <c r="R99" s="26">
        <v>109</v>
      </c>
      <c r="S99" s="13">
        <v>268</v>
      </c>
      <c r="T99" s="43">
        <v>59.636363636363633</v>
      </c>
      <c r="U99" s="43">
        <v>3</v>
      </c>
      <c r="V99" s="43">
        <v>8</v>
      </c>
      <c r="W99" s="46">
        <f t="shared" si="7"/>
        <v>0.27272727272727271</v>
      </c>
      <c r="X99" s="16">
        <v>44256</v>
      </c>
      <c r="Y99" s="16">
        <v>44196</v>
      </c>
      <c r="Z99" s="16" t="s">
        <v>1649</v>
      </c>
      <c r="AA99" s="17">
        <v>23290</v>
      </c>
      <c r="AB99" s="17">
        <v>33669</v>
      </c>
      <c r="AC99" s="39">
        <f t="shared" si="8"/>
        <v>-0.30826576375894738</v>
      </c>
      <c r="AD99" s="19">
        <v>-3.07</v>
      </c>
      <c r="AE99" s="19">
        <v>1.96</v>
      </c>
      <c r="AF99" s="18">
        <f t="shared" si="10"/>
        <v>-2.5663265306122445</v>
      </c>
      <c r="AG99" s="17">
        <v>0</v>
      </c>
      <c r="AH99" s="17">
        <v>25951</v>
      </c>
      <c r="AI99" s="19">
        <v>8.2799999999999994</v>
      </c>
      <c r="AJ99" s="19">
        <v>16.96</v>
      </c>
      <c r="AK99" s="18">
        <f t="shared" si="11"/>
        <v>-0.5117924528301887</v>
      </c>
      <c r="AL99" s="19">
        <v>3.04</v>
      </c>
      <c r="AM99" s="19">
        <v>12.9</v>
      </c>
      <c r="AN99" s="22">
        <v>7.3499999999999996E-2</v>
      </c>
      <c r="AP99" s="37" t="s">
        <v>521</v>
      </c>
    </row>
    <row r="100" spans="1:42" x14ac:dyDescent="0.35">
      <c r="A100" s="11">
        <v>99</v>
      </c>
      <c r="B100" s="12" t="s">
        <v>625</v>
      </c>
      <c r="C100" s="11" t="s">
        <v>9</v>
      </c>
      <c r="D100" s="11" t="s">
        <v>626</v>
      </c>
      <c r="E100" s="11" t="s">
        <v>66</v>
      </c>
      <c r="F100" s="11" t="s">
        <v>627</v>
      </c>
      <c r="G100" s="13">
        <v>33266</v>
      </c>
      <c r="H100" s="13">
        <v>32753</v>
      </c>
      <c r="I100" s="14">
        <v>43898</v>
      </c>
      <c r="J100" s="15">
        <v>8.8000000000000007</v>
      </c>
      <c r="K100" s="34" t="s">
        <v>121</v>
      </c>
      <c r="L100" s="15">
        <v>24.1</v>
      </c>
      <c r="M100" s="15">
        <v>7.6</v>
      </c>
      <c r="N100" s="15" t="s">
        <v>1644</v>
      </c>
      <c r="O100" s="15" t="s">
        <v>1644</v>
      </c>
      <c r="P100" s="19">
        <v>24.007591000000001</v>
      </c>
      <c r="Q100" s="17">
        <v>154</v>
      </c>
      <c r="R100" s="26">
        <v>155.77199999999999</v>
      </c>
      <c r="S100" s="13">
        <v>394.55</v>
      </c>
      <c r="W100" s="46" t="e">
        <f t="shared" si="7"/>
        <v>#DIV/0!</v>
      </c>
      <c r="X100" s="16">
        <v>44246</v>
      </c>
      <c r="Y100" s="16">
        <v>44196</v>
      </c>
      <c r="Z100" s="16" t="s">
        <v>1649</v>
      </c>
      <c r="AA100" s="17">
        <v>45804</v>
      </c>
      <c r="AB100" s="17">
        <v>33266</v>
      </c>
      <c r="AC100" s="39">
        <f t="shared" si="8"/>
        <v>0.37690134070823061</v>
      </c>
      <c r="AD100" s="19">
        <v>2.72</v>
      </c>
      <c r="AE100" s="19">
        <v>5.28</v>
      </c>
      <c r="AF100" s="18">
        <f t="shared" si="10"/>
        <v>-0.48484848484848486</v>
      </c>
      <c r="AG100" s="17">
        <v>33124</v>
      </c>
      <c r="AH100" s="17">
        <v>150565</v>
      </c>
      <c r="AI100" s="19">
        <v>105.91</v>
      </c>
      <c r="AJ100" s="19">
        <v>92.93</v>
      </c>
      <c r="AK100" s="18">
        <f t="shared" si="11"/>
        <v>0.13967502421177219</v>
      </c>
      <c r="AL100" s="19">
        <v>32.4</v>
      </c>
      <c r="AM100" s="19">
        <v>49.34</v>
      </c>
      <c r="AN100" s="22">
        <v>3.2000000000000001E-2</v>
      </c>
      <c r="AO100" s="19">
        <v>19.88</v>
      </c>
    </row>
    <row r="101" spans="1:42" x14ac:dyDescent="0.35">
      <c r="A101" s="11">
        <v>100</v>
      </c>
      <c r="B101" s="12" t="s">
        <v>711</v>
      </c>
      <c r="C101" s="11" t="s">
        <v>196</v>
      </c>
      <c r="D101" s="11" t="s">
        <v>712</v>
      </c>
      <c r="E101" s="11" t="s">
        <v>66</v>
      </c>
      <c r="F101" s="11" t="s">
        <v>713</v>
      </c>
      <c r="G101" s="13">
        <v>32897</v>
      </c>
      <c r="H101" s="13">
        <v>27622.7</v>
      </c>
      <c r="I101" s="14">
        <v>44211</v>
      </c>
      <c r="J101" s="15">
        <v>2.76</v>
      </c>
      <c r="K101" s="34" t="s">
        <v>124</v>
      </c>
      <c r="L101" s="15">
        <v>4.3769999999999998</v>
      </c>
      <c r="N101" s="15" t="s">
        <v>1644</v>
      </c>
      <c r="O101" s="15" t="s">
        <v>1644</v>
      </c>
      <c r="P101" s="19">
        <v>5.12</v>
      </c>
      <c r="Q101" s="17">
        <v>51</v>
      </c>
      <c r="R101" s="26">
        <v>99.3</v>
      </c>
      <c r="S101" s="13">
        <v>182.3</v>
      </c>
      <c r="T101" s="17">
        <v>62</v>
      </c>
      <c r="U101" s="17">
        <v>1</v>
      </c>
      <c r="V101" s="17">
        <v>6</v>
      </c>
      <c r="W101" s="46">
        <f t="shared" si="7"/>
        <v>0.14285714285714285</v>
      </c>
      <c r="X101" s="16">
        <v>44179</v>
      </c>
      <c r="Y101" s="16">
        <v>44104</v>
      </c>
      <c r="AA101" s="17">
        <v>54139</v>
      </c>
      <c r="AB101" s="17">
        <v>32897</v>
      </c>
      <c r="AC101" s="39">
        <f t="shared" si="8"/>
        <v>0.64571237498860079</v>
      </c>
      <c r="AD101" s="19">
        <v>8.61</v>
      </c>
      <c r="AE101" s="19">
        <v>4.3899999999999997</v>
      </c>
      <c r="AF101" s="18">
        <f t="shared" si="10"/>
        <v>0.96127562642369024</v>
      </c>
      <c r="AG101" s="17">
        <v>109.5</v>
      </c>
      <c r="AH101" s="17">
        <v>13475</v>
      </c>
      <c r="AI101" s="19">
        <v>57.28</v>
      </c>
      <c r="AJ101" s="19">
        <v>48.83</v>
      </c>
      <c r="AK101" s="18">
        <f t="shared" si="11"/>
        <v>0.17304935490477172</v>
      </c>
      <c r="AL101" s="19">
        <v>28.01</v>
      </c>
      <c r="AM101" s="19">
        <v>65.44</v>
      </c>
      <c r="AP101" s="37" t="s">
        <v>714</v>
      </c>
    </row>
    <row r="102" spans="1:42" x14ac:dyDescent="0.35">
      <c r="A102" s="11">
        <v>101</v>
      </c>
      <c r="B102" s="12" t="s">
        <v>803</v>
      </c>
      <c r="C102" s="11" t="s">
        <v>16</v>
      </c>
      <c r="D102" s="11" t="s">
        <v>804</v>
      </c>
      <c r="E102" s="11" t="s">
        <v>66</v>
      </c>
      <c r="F102" s="11" t="s">
        <v>805</v>
      </c>
      <c r="G102" s="13">
        <v>32789.199999999997</v>
      </c>
      <c r="H102" s="13">
        <v>36534.199999999997</v>
      </c>
      <c r="I102" s="14">
        <v>41512</v>
      </c>
      <c r="J102" s="15">
        <v>3.2</v>
      </c>
      <c r="K102" s="34" t="s">
        <v>123</v>
      </c>
      <c r="L102" s="15">
        <v>5.28</v>
      </c>
      <c r="N102" s="15" t="s">
        <v>1644</v>
      </c>
      <c r="O102" s="15" t="s">
        <v>1644</v>
      </c>
      <c r="P102" s="19">
        <v>10.53</v>
      </c>
      <c r="Q102" s="17">
        <v>89</v>
      </c>
      <c r="S102" s="13">
        <v>191</v>
      </c>
      <c r="T102" s="43">
        <v>70.833333333333329</v>
      </c>
      <c r="U102" s="43">
        <v>2</v>
      </c>
      <c r="V102" s="43">
        <v>10</v>
      </c>
      <c r="W102" s="46">
        <f t="shared" si="7"/>
        <v>0.16666666666666666</v>
      </c>
      <c r="X102" s="16">
        <v>44256</v>
      </c>
      <c r="Y102" s="16">
        <v>44196</v>
      </c>
      <c r="Z102" s="16" t="s">
        <v>1649</v>
      </c>
      <c r="AA102" s="17">
        <v>27199.7</v>
      </c>
      <c r="AB102" s="17">
        <v>32789.199999999997</v>
      </c>
      <c r="AC102" s="39">
        <f t="shared" si="8"/>
        <v>-0.17046771497932237</v>
      </c>
      <c r="AD102" s="19">
        <v>1.71</v>
      </c>
      <c r="AE102" s="19">
        <v>2.09</v>
      </c>
      <c r="AF102" s="18">
        <f t="shared" si="10"/>
        <v>-0.18181818181818177</v>
      </c>
      <c r="AG102" s="17">
        <v>5449</v>
      </c>
      <c r="AH102" s="17">
        <v>64107</v>
      </c>
      <c r="AI102" s="19">
        <v>19.16</v>
      </c>
      <c r="AJ102" s="19">
        <v>25.09</v>
      </c>
      <c r="AK102" s="18">
        <f t="shared" si="11"/>
        <v>-0.23634914308489438</v>
      </c>
      <c r="AL102" s="19">
        <v>10.27</v>
      </c>
      <c r="AM102" s="19">
        <v>23.58</v>
      </c>
      <c r="AN102" s="22">
        <v>7.7700000000000005E-2</v>
      </c>
      <c r="AO102" s="19">
        <v>13.47</v>
      </c>
      <c r="AP102" s="37" t="s">
        <v>806</v>
      </c>
    </row>
    <row r="103" spans="1:42" x14ac:dyDescent="0.35">
      <c r="A103" s="11">
        <v>102</v>
      </c>
      <c r="B103" s="12" t="s">
        <v>895</v>
      </c>
      <c r="C103" s="11" t="s">
        <v>19</v>
      </c>
      <c r="D103" s="11" t="s">
        <v>896</v>
      </c>
      <c r="E103" s="11" t="s">
        <v>68</v>
      </c>
      <c r="G103" s="13">
        <v>32293.599999999999</v>
      </c>
      <c r="H103" s="13">
        <v>29124</v>
      </c>
      <c r="N103" s="15" t="s">
        <v>1644</v>
      </c>
      <c r="O103" s="15" t="s">
        <v>1644</v>
      </c>
      <c r="T103" s="43">
        <v>60.444444444444443</v>
      </c>
      <c r="U103" s="43">
        <v>2</v>
      </c>
      <c r="V103" s="43">
        <v>7</v>
      </c>
      <c r="W103" s="46">
        <f t="shared" si="7"/>
        <v>0.22222222222222221</v>
      </c>
      <c r="Y103" s="16">
        <v>44196</v>
      </c>
      <c r="Z103" s="16" t="s">
        <v>1649</v>
      </c>
      <c r="AA103" s="17">
        <v>31124</v>
      </c>
      <c r="AB103" s="17">
        <v>29855</v>
      </c>
      <c r="AC103" s="39">
        <f t="shared" si="8"/>
        <v>4.2505442974376154E-2</v>
      </c>
      <c r="AF103" s="18"/>
      <c r="AP103" s="37" t="s">
        <v>897</v>
      </c>
    </row>
    <row r="104" spans="1:42" x14ac:dyDescent="0.35">
      <c r="A104" s="11">
        <v>103</v>
      </c>
      <c r="B104" s="12" t="s">
        <v>981</v>
      </c>
      <c r="C104" s="11" t="s">
        <v>8</v>
      </c>
      <c r="D104" s="11" t="s">
        <v>982</v>
      </c>
      <c r="E104" s="11" t="s">
        <v>66</v>
      </c>
      <c r="F104" s="11" t="s">
        <v>983</v>
      </c>
      <c r="G104" s="13">
        <v>32136</v>
      </c>
      <c r="H104" s="13">
        <v>32765</v>
      </c>
      <c r="I104" s="14">
        <v>43915</v>
      </c>
      <c r="J104" s="15">
        <v>7.5819999999999999</v>
      </c>
      <c r="K104" s="34" t="s">
        <v>122</v>
      </c>
      <c r="L104" s="15">
        <v>20.100000000000001</v>
      </c>
      <c r="M104" s="15">
        <v>0.7</v>
      </c>
      <c r="N104" s="15" t="s">
        <v>1644</v>
      </c>
      <c r="O104" s="15" t="s">
        <v>1644</v>
      </c>
      <c r="P104" s="19">
        <v>18.3</v>
      </c>
      <c r="Q104" s="17">
        <v>319</v>
      </c>
      <c r="R104" s="26">
        <v>57.494</v>
      </c>
      <c r="S104" s="13">
        <v>357.553</v>
      </c>
      <c r="T104" s="43">
        <v>61.5</v>
      </c>
      <c r="U104" s="43">
        <v>4</v>
      </c>
      <c r="V104" s="43">
        <v>7</v>
      </c>
      <c r="W104" s="46">
        <f t="shared" si="7"/>
        <v>0.36363636363636365</v>
      </c>
      <c r="X104" s="16">
        <v>44231</v>
      </c>
      <c r="Y104" s="16">
        <v>44196</v>
      </c>
      <c r="Z104" s="16" t="s">
        <v>1649</v>
      </c>
      <c r="AA104" s="17">
        <v>32184</v>
      </c>
      <c r="AB104" s="17">
        <v>32136</v>
      </c>
      <c r="AC104" s="39">
        <f t="shared" si="8"/>
        <v>1.4936519790888724E-3</v>
      </c>
      <c r="AD104" s="19">
        <v>9.25</v>
      </c>
      <c r="AE104" s="19">
        <v>7.81</v>
      </c>
      <c r="AF104" s="18">
        <f>(AD104-AE104)/AE104</f>
        <v>0.18437900128040979</v>
      </c>
      <c r="AG104" s="17">
        <v>13802</v>
      </c>
      <c r="AH104" s="17">
        <v>47344</v>
      </c>
      <c r="AI104" s="19">
        <v>173.36</v>
      </c>
      <c r="AJ104" s="19">
        <v>168.7</v>
      </c>
      <c r="AK104" s="18">
        <f>(AI104-AJ104)/AJ104</f>
        <v>2.7622999407231924E-2</v>
      </c>
      <c r="AL104" s="19">
        <v>114.04</v>
      </c>
      <c r="AM104" s="19">
        <v>187.27</v>
      </c>
      <c r="AN104" s="22">
        <v>3.2199999999999999E-2</v>
      </c>
      <c r="AO104" s="19">
        <v>19.87</v>
      </c>
    </row>
    <row r="105" spans="1:42" x14ac:dyDescent="0.35">
      <c r="A105" s="11">
        <v>104</v>
      </c>
      <c r="B105" s="12" t="s">
        <v>1067</v>
      </c>
      <c r="C105" s="11" t="s">
        <v>222</v>
      </c>
      <c r="D105" s="11" t="s">
        <v>1068</v>
      </c>
      <c r="E105" s="11" t="s">
        <v>66</v>
      </c>
      <c r="F105" s="11" t="s">
        <v>1069</v>
      </c>
      <c r="G105" s="13">
        <v>31904</v>
      </c>
      <c r="H105" s="13">
        <v>30578</v>
      </c>
      <c r="I105" s="14">
        <v>43903</v>
      </c>
      <c r="J105" s="15">
        <v>1.1137999999999999</v>
      </c>
      <c r="K105" s="34" t="s">
        <v>121</v>
      </c>
      <c r="L105" s="15">
        <v>25</v>
      </c>
      <c r="M105" s="15">
        <v>6.6680000000000001</v>
      </c>
      <c r="N105" s="15" t="s">
        <v>1644</v>
      </c>
      <c r="O105" s="15" t="s">
        <v>1644</v>
      </c>
      <c r="P105" s="19">
        <v>9.8000000000000007</v>
      </c>
      <c r="Q105" s="17">
        <v>329</v>
      </c>
      <c r="S105" s="13">
        <v>390</v>
      </c>
      <c r="W105" s="46" t="e">
        <f t="shared" si="7"/>
        <v>#DIV/0!</v>
      </c>
      <c r="X105" s="16">
        <v>44246</v>
      </c>
      <c r="Y105" s="16">
        <v>44196</v>
      </c>
      <c r="Z105" s="16" t="s">
        <v>1649</v>
      </c>
      <c r="AA105" s="17">
        <v>34608</v>
      </c>
      <c r="AB105" s="17">
        <v>31904</v>
      </c>
      <c r="AC105" s="39">
        <f t="shared" si="8"/>
        <v>8.4754262788365092E-2</v>
      </c>
      <c r="AD105" s="19">
        <v>2.5</v>
      </c>
      <c r="AE105" s="19">
        <v>2.06</v>
      </c>
      <c r="AF105" s="18">
        <f>(AD105-AE105)/AE105</f>
        <v>0.2135922330097087</v>
      </c>
      <c r="AG105" s="17">
        <v>23744</v>
      </c>
      <c r="AH105" s="17">
        <v>20441</v>
      </c>
      <c r="AI105" s="19">
        <v>109.05</v>
      </c>
      <c r="AJ105" s="19">
        <v>85.17</v>
      </c>
      <c r="AK105" s="18">
        <f>(AI105-AJ105)/AJ105</f>
        <v>0.28038041563930954</v>
      </c>
      <c r="AL105" s="19">
        <v>61.61</v>
      </c>
      <c r="AM105" s="19">
        <v>128.54</v>
      </c>
      <c r="AN105" s="22">
        <v>1.54E-2</v>
      </c>
      <c r="AO105" s="19">
        <v>46.2</v>
      </c>
    </row>
    <row r="106" spans="1:42" x14ac:dyDescent="0.35">
      <c r="A106" s="11">
        <v>105</v>
      </c>
      <c r="B106" s="12" t="s">
        <v>1597</v>
      </c>
      <c r="C106" s="11" t="s">
        <v>944</v>
      </c>
      <c r="D106" s="11" t="s">
        <v>1598</v>
      </c>
      <c r="E106" s="11" t="s">
        <v>68</v>
      </c>
      <c r="F106" s="11" t="s">
        <v>1597</v>
      </c>
      <c r="G106" s="13">
        <v>31900.5</v>
      </c>
      <c r="H106" s="13">
        <v>32683.3</v>
      </c>
      <c r="K106" s="15"/>
      <c r="N106" s="15" t="s">
        <v>1644</v>
      </c>
      <c r="O106" s="15" t="s">
        <v>1645</v>
      </c>
      <c r="T106" s="43">
        <v>65.111111111111114</v>
      </c>
      <c r="U106" s="43">
        <v>2</v>
      </c>
      <c r="V106" s="43">
        <v>7</v>
      </c>
      <c r="W106" s="46">
        <f t="shared" si="7"/>
        <v>0.22222222222222221</v>
      </c>
      <c r="X106" s="16">
        <v>44140</v>
      </c>
      <c r="Y106" s="16">
        <v>44074</v>
      </c>
      <c r="AA106" s="17">
        <v>28406</v>
      </c>
      <c r="AB106" s="17">
        <v>31900</v>
      </c>
      <c r="AC106" s="39">
        <f t="shared" si="8"/>
        <v>-0.10952978056426332</v>
      </c>
      <c r="AF106" s="18"/>
      <c r="AH106" s="17">
        <v>15993.95</v>
      </c>
      <c r="AP106" s="1" t="s">
        <v>1599</v>
      </c>
    </row>
    <row r="107" spans="1:42" x14ac:dyDescent="0.35">
      <c r="A107" s="11">
        <v>106</v>
      </c>
      <c r="B107" s="12" t="s">
        <v>1153</v>
      </c>
      <c r="C107" s="11" t="s">
        <v>265</v>
      </c>
      <c r="D107" s="11" t="s">
        <v>1154</v>
      </c>
      <c r="E107" s="11" t="s">
        <v>66</v>
      </c>
      <c r="F107" s="11" t="s">
        <v>1155</v>
      </c>
      <c r="G107" s="13">
        <v>31581</v>
      </c>
      <c r="H107" s="13">
        <v>30282</v>
      </c>
      <c r="I107" s="14">
        <v>43924</v>
      </c>
      <c r="J107" s="15">
        <v>4.2300000000000004</v>
      </c>
      <c r="K107" s="34" t="s">
        <v>124</v>
      </c>
      <c r="L107" s="15">
        <f>9.9+0.7</f>
        <v>10.6</v>
      </c>
      <c r="M107" s="15">
        <v>0.16400000000000001</v>
      </c>
      <c r="N107" s="15" t="s">
        <v>1644</v>
      </c>
      <c r="O107" s="15" t="s">
        <v>1644</v>
      </c>
      <c r="P107" s="19">
        <v>16.8</v>
      </c>
      <c r="Q107" s="17">
        <v>151</v>
      </c>
      <c r="R107" s="26">
        <f>11170/1000</f>
        <v>11.17</v>
      </c>
      <c r="S107" s="13">
        <v>351</v>
      </c>
      <c r="T107" s="43">
        <v>63.666666666666664</v>
      </c>
      <c r="U107" s="43">
        <v>3</v>
      </c>
      <c r="V107" s="43">
        <v>9</v>
      </c>
      <c r="W107" s="46">
        <f t="shared" si="7"/>
        <v>0.25</v>
      </c>
      <c r="X107" s="16">
        <v>44238</v>
      </c>
      <c r="Y107" s="16">
        <v>44196</v>
      </c>
      <c r="Z107" s="16" t="s">
        <v>1649</v>
      </c>
      <c r="AA107" s="17">
        <v>31981</v>
      </c>
      <c r="AB107" s="17">
        <v>31581</v>
      </c>
      <c r="AC107" s="39">
        <f t="shared" si="8"/>
        <v>1.2665843386846521E-2</v>
      </c>
      <c r="AD107" s="19">
        <v>10.52</v>
      </c>
      <c r="AE107" s="19">
        <v>9.92</v>
      </c>
      <c r="AF107" s="18">
        <f t="shared" ref="AF107:AF150" si="12">(AD107-AE107)/AE107</f>
        <v>6.0483870967741903E-2</v>
      </c>
      <c r="AG107" s="17">
        <v>3976</v>
      </c>
      <c r="AH107" s="17">
        <v>116764</v>
      </c>
      <c r="AI107" s="19">
        <v>140.37</v>
      </c>
      <c r="AJ107" s="19">
        <v>133.29</v>
      </c>
      <c r="AK107" s="18">
        <f t="shared" ref="AK107:AK170" si="13">(AI107-AJ107)/AJ107</f>
        <v>5.3117263110511015E-2</v>
      </c>
      <c r="AL107" s="19">
        <v>76.989999999999995</v>
      </c>
      <c r="AM107" s="19">
        <v>157.25</v>
      </c>
      <c r="AN107" s="22">
        <v>2.23E-2</v>
      </c>
      <c r="AO107" s="19">
        <v>14.81</v>
      </c>
    </row>
    <row r="108" spans="1:42" x14ac:dyDescent="0.35">
      <c r="A108" s="11">
        <v>107</v>
      </c>
      <c r="B108" s="12" t="s">
        <v>1238</v>
      </c>
      <c r="C108" s="11" t="s">
        <v>369</v>
      </c>
      <c r="D108" s="11" t="s">
        <v>1239</v>
      </c>
      <c r="E108" s="11" t="s">
        <v>66</v>
      </c>
      <c r="F108" s="11" t="s">
        <v>1240</v>
      </c>
      <c r="G108" s="13">
        <v>29805</v>
      </c>
      <c r="H108" s="13">
        <v>29625</v>
      </c>
      <c r="I108" s="14">
        <v>43916</v>
      </c>
      <c r="J108" s="15">
        <v>6.61</v>
      </c>
      <c r="K108" s="34" t="s">
        <v>122</v>
      </c>
      <c r="L108" s="15">
        <v>21.15</v>
      </c>
      <c r="M108" s="15">
        <v>3.59</v>
      </c>
      <c r="N108" s="15" t="s">
        <v>1644</v>
      </c>
      <c r="O108" s="15" t="s">
        <v>1644</v>
      </c>
      <c r="P108" s="19">
        <v>22.125</v>
      </c>
      <c r="Q108" s="17">
        <v>396</v>
      </c>
      <c r="R108" s="26">
        <v>19.13</v>
      </c>
      <c r="S108" s="13">
        <v>700</v>
      </c>
      <c r="T108" s="43">
        <v>59.428571428571431</v>
      </c>
      <c r="U108" s="43">
        <v>2</v>
      </c>
      <c r="V108" s="43">
        <v>12</v>
      </c>
      <c r="W108" s="46">
        <f t="shared" si="7"/>
        <v>0.14285714285714285</v>
      </c>
      <c r="X108" s="16">
        <v>44236</v>
      </c>
      <c r="Y108" s="16">
        <v>44196</v>
      </c>
      <c r="Z108" s="16" t="s">
        <v>1649</v>
      </c>
      <c r="AA108" s="17">
        <v>28694</v>
      </c>
      <c r="AB108" s="17">
        <v>29805</v>
      </c>
      <c r="AC108" s="39">
        <f t="shared" si="8"/>
        <v>-3.7275624895151821E-2</v>
      </c>
      <c r="AD108" s="19">
        <v>5.16</v>
      </c>
      <c r="AE108" s="19">
        <v>4.6100000000000003</v>
      </c>
      <c r="AF108" s="18">
        <f t="shared" si="12"/>
        <v>0.11930585683297175</v>
      </c>
      <c r="AG108" s="17">
        <v>5964</v>
      </c>
      <c r="AH108" s="17">
        <v>44815</v>
      </c>
      <c r="AI108" s="19">
        <v>82.79</v>
      </c>
      <c r="AJ108" s="19">
        <v>79.84</v>
      </c>
      <c r="AK108" s="18">
        <f t="shared" si="13"/>
        <v>3.6948897795591219E-2</v>
      </c>
      <c r="AL108" s="19">
        <v>56.01</v>
      </c>
      <c r="AM108" s="19">
        <v>88.19</v>
      </c>
      <c r="AN108" s="22">
        <v>5.57E-2</v>
      </c>
      <c r="AO108" s="19">
        <v>16.739999999999998</v>
      </c>
    </row>
    <row r="109" spans="1:42" x14ac:dyDescent="0.35">
      <c r="A109" s="11">
        <v>108</v>
      </c>
      <c r="B109" s="12" t="s">
        <v>1319</v>
      </c>
      <c r="C109" s="11" t="s">
        <v>148</v>
      </c>
      <c r="D109" s="11" t="s">
        <v>1320</v>
      </c>
      <c r="E109" s="11" t="s">
        <v>68</v>
      </c>
      <c r="F109" s="11" t="s">
        <v>150</v>
      </c>
      <c r="G109" s="13">
        <v>29176</v>
      </c>
      <c r="H109" s="13">
        <v>27058</v>
      </c>
      <c r="I109" s="14">
        <v>43903</v>
      </c>
      <c r="J109" s="15">
        <v>3.6</v>
      </c>
      <c r="K109" s="34" t="s">
        <v>122</v>
      </c>
      <c r="L109" s="15">
        <v>73.599999999999994</v>
      </c>
      <c r="M109" s="15">
        <v>3.5</v>
      </c>
      <c r="N109" s="15" t="s">
        <v>1644</v>
      </c>
      <c r="O109" s="15" t="s">
        <v>1644</v>
      </c>
      <c r="P109" s="19">
        <v>21.5</v>
      </c>
      <c r="Q109" s="17">
        <v>282</v>
      </c>
      <c r="R109" s="26">
        <v>76.417000000000002</v>
      </c>
      <c r="S109" s="13">
        <v>416.18299999999999</v>
      </c>
      <c r="T109" s="43">
        <v>64.599999999999994</v>
      </c>
      <c r="U109" s="43">
        <v>4</v>
      </c>
      <c r="V109" s="43">
        <v>5</v>
      </c>
      <c r="W109" s="46">
        <f t="shared" si="7"/>
        <v>0.44444444444444442</v>
      </c>
      <c r="X109" s="16">
        <v>44235</v>
      </c>
      <c r="Y109" s="16">
        <v>44196</v>
      </c>
      <c r="Z109" s="16" t="s">
        <v>1649</v>
      </c>
      <c r="AA109" s="17">
        <v>56587</v>
      </c>
      <c r="AB109" s="17">
        <v>45349</v>
      </c>
      <c r="AC109" s="39">
        <f t="shared" si="8"/>
        <v>0.24781141811285806</v>
      </c>
      <c r="AD109" s="19">
        <v>-2.59</v>
      </c>
      <c r="AE109" s="19">
        <v>6.41</v>
      </c>
      <c r="AF109" s="18">
        <f t="shared" si="12"/>
        <v>-1.4040561622464898</v>
      </c>
      <c r="AG109" s="17">
        <v>54285</v>
      </c>
      <c r="AH109" s="17">
        <v>162153</v>
      </c>
      <c r="AI109" s="19">
        <v>71.069999999999993</v>
      </c>
      <c r="AJ109" s="19">
        <v>91.06</v>
      </c>
      <c r="AK109" s="18">
        <f t="shared" si="13"/>
        <v>-0.21952558752470908</v>
      </c>
      <c r="AL109" s="19">
        <v>43.44</v>
      </c>
      <c r="AM109" s="19">
        <v>78.17</v>
      </c>
      <c r="AN109" s="22">
        <v>2.5499999999999998E-2</v>
      </c>
    </row>
    <row r="110" spans="1:42" x14ac:dyDescent="0.35">
      <c r="A110" s="11">
        <v>109</v>
      </c>
      <c r="B110" s="12" t="s">
        <v>26</v>
      </c>
      <c r="C110" s="11" t="s">
        <v>2</v>
      </c>
      <c r="D110" s="11" t="s">
        <v>71</v>
      </c>
      <c r="E110" s="11" t="s">
        <v>66</v>
      </c>
      <c r="F110" s="11" t="s">
        <v>72</v>
      </c>
      <c r="G110" s="13">
        <v>29135</v>
      </c>
      <c r="H110" s="13">
        <v>30852</v>
      </c>
      <c r="I110" s="14">
        <v>44252</v>
      </c>
      <c r="J110" s="15">
        <v>5.4290000000000003</v>
      </c>
      <c r="K110" s="34" t="s">
        <v>121</v>
      </c>
      <c r="L110" s="15">
        <v>15.4</v>
      </c>
      <c r="M110" s="15">
        <v>1.1000000000000001</v>
      </c>
      <c r="N110" s="15" t="s">
        <v>1644</v>
      </c>
      <c r="O110" s="15" t="s">
        <v>1644</v>
      </c>
      <c r="P110" s="19">
        <v>13.489000000000001</v>
      </c>
      <c r="Q110" s="17">
        <v>220</v>
      </c>
      <c r="R110" s="26">
        <v>61.277999999999999</v>
      </c>
      <c r="S110" s="13">
        <v>516.65300000000002</v>
      </c>
      <c r="T110" s="17">
        <v>67.928571428571431</v>
      </c>
      <c r="U110" s="17">
        <v>2</v>
      </c>
      <c r="V110" s="17">
        <v>12</v>
      </c>
      <c r="W110" s="46">
        <f t="shared" si="7"/>
        <v>0.14285714285714285</v>
      </c>
      <c r="X110" s="16">
        <v>44175</v>
      </c>
      <c r="Y110" s="16">
        <v>44135</v>
      </c>
      <c r="AA110" s="17">
        <v>26982</v>
      </c>
      <c r="AB110" s="17">
        <v>29135</v>
      </c>
      <c r="AC110" s="39">
        <f t="shared" si="8"/>
        <v>-7.389737429208855E-2</v>
      </c>
      <c r="AD110" s="19">
        <v>-0.25</v>
      </c>
      <c r="AE110" s="19">
        <v>0.77</v>
      </c>
      <c r="AF110" s="18">
        <f t="shared" si="12"/>
        <v>-1.3246753246753247</v>
      </c>
      <c r="AG110" s="17">
        <v>18017</v>
      </c>
      <c r="AH110" s="17">
        <v>54015</v>
      </c>
      <c r="AI110" s="19">
        <v>11.85</v>
      </c>
      <c r="AJ110" s="19">
        <v>15.18</v>
      </c>
      <c r="AK110" s="18">
        <f t="shared" si="13"/>
        <v>-0.21936758893280633</v>
      </c>
      <c r="AL110" s="19">
        <v>7.43</v>
      </c>
      <c r="AM110" s="19">
        <v>15.06</v>
      </c>
      <c r="AN110" s="22">
        <v>3.3300000000000003E-2</v>
      </c>
    </row>
    <row r="111" spans="1:42" x14ac:dyDescent="0.35">
      <c r="A111" s="11">
        <v>110</v>
      </c>
      <c r="B111" s="12" t="s">
        <v>1401</v>
      </c>
      <c r="C111" s="11" t="s">
        <v>271</v>
      </c>
      <c r="D111" s="11" t="s">
        <v>1402</v>
      </c>
      <c r="E111" s="11" t="s">
        <v>66</v>
      </c>
      <c r="F111" s="11" t="s">
        <v>1403</v>
      </c>
      <c r="G111" s="13">
        <v>28916.799999999999</v>
      </c>
      <c r="H111" s="13">
        <v>29676.799999999999</v>
      </c>
      <c r="I111" s="14">
        <v>43922</v>
      </c>
      <c r="J111" s="15">
        <v>3.59</v>
      </c>
      <c r="K111" s="34" t="s">
        <v>121</v>
      </c>
      <c r="L111" s="15">
        <v>11.9</v>
      </c>
      <c r="M111" s="15">
        <v>1.06</v>
      </c>
      <c r="N111" s="15" t="s">
        <v>1644</v>
      </c>
      <c r="O111" s="15" t="s">
        <v>1644</v>
      </c>
      <c r="P111" s="19">
        <v>11.7</v>
      </c>
      <c r="Q111" s="17">
        <v>192</v>
      </c>
      <c r="R111" s="26">
        <v>60.82</v>
      </c>
      <c r="S111" s="13">
        <v>305</v>
      </c>
      <c r="T111" s="43">
        <v>63.81818181818182</v>
      </c>
      <c r="U111" s="43">
        <v>3</v>
      </c>
      <c r="V111" s="43">
        <v>8</v>
      </c>
      <c r="W111" s="46">
        <f t="shared" si="7"/>
        <v>0.27272727272727271</v>
      </c>
      <c r="X111" s="16">
        <v>44238</v>
      </c>
      <c r="Y111" s="16">
        <v>44196</v>
      </c>
      <c r="Z111" s="16" t="s">
        <v>1649</v>
      </c>
      <c r="AA111" s="17">
        <v>28673</v>
      </c>
      <c r="AB111" s="17">
        <v>28917</v>
      </c>
      <c r="AC111" s="39">
        <f t="shared" si="8"/>
        <v>-8.4379430784659541E-3</v>
      </c>
      <c r="AD111" s="19">
        <v>7.42</v>
      </c>
      <c r="AE111" s="19">
        <v>-2.44</v>
      </c>
      <c r="AF111" s="18">
        <f t="shared" si="12"/>
        <v>-4.0409836065573765</v>
      </c>
      <c r="AG111" s="17">
        <v>2115</v>
      </c>
      <c r="AH111" s="17">
        <v>17053</v>
      </c>
      <c r="AI111" s="19">
        <v>97.3</v>
      </c>
      <c r="AJ111" s="19">
        <v>84.74</v>
      </c>
      <c r="AK111" s="18">
        <f t="shared" si="13"/>
        <v>0.14821807882936044</v>
      </c>
      <c r="AL111" s="19">
        <v>39.25</v>
      </c>
      <c r="AM111" s="19">
        <v>108.27</v>
      </c>
      <c r="AO111" s="19">
        <v>13.73</v>
      </c>
    </row>
    <row r="112" spans="1:42" x14ac:dyDescent="0.35">
      <c r="A112" s="11">
        <v>111</v>
      </c>
      <c r="B112" s="12" t="s">
        <v>162</v>
      </c>
      <c r="C112" s="11" t="s">
        <v>163</v>
      </c>
      <c r="D112" s="11" t="s">
        <v>164</v>
      </c>
      <c r="E112" s="11" t="s">
        <v>66</v>
      </c>
      <c r="F112" s="11" t="s">
        <v>165</v>
      </c>
      <c r="G112" s="13">
        <v>27812</v>
      </c>
      <c r="I112" s="14">
        <v>43924</v>
      </c>
      <c r="J112" s="15">
        <v>9.3699999999999992</v>
      </c>
      <c r="K112" s="34" t="s">
        <v>122</v>
      </c>
      <c r="L112" s="15">
        <v>20.2</v>
      </c>
      <c r="M112" s="15">
        <v>5.6</v>
      </c>
      <c r="N112" s="15" t="s">
        <v>1644</v>
      </c>
      <c r="P112" s="19">
        <v>8.3000000000000007</v>
      </c>
      <c r="Q112" s="17">
        <v>349</v>
      </c>
      <c r="R112" s="26">
        <v>104.791</v>
      </c>
      <c r="S112" s="13">
        <v>545.50599999999997</v>
      </c>
      <c r="T112" s="43">
        <v>62.153846153846153</v>
      </c>
      <c r="U112" s="43">
        <v>3</v>
      </c>
      <c r="V112" s="43">
        <v>10</v>
      </c>
      <c r="W112" s="46">
        <f t="shared" si="7"/>
        <v>0.23076923076923078</v>
      </c>
      <c r="X112" s="16">
        <v>44251</v>
      </c>
      <c r="Y112" s="16">
        <v>44196</v>
      </c>
      <c r="Z112" s="16" t="s">
        <v>1649</v>
      </c>
      <c r="AA112" s="17">
        <v>25285</v>
      </c>
      <c r="AB112" s="17">
        <v>26998</v>
      </c>
      <c r="AC112" s="39">
        <f t="shared" si="8"/>
        <v>-6.3449144381065262E-2</v>
      </c>
      <c r="AD112" s="19">
        <v>3.92</v>
      </c>
      <c r="AE112" s="19">
        <v>5.36</v>
      </c>
      <c r="AF112" s="18">
        <f t="shared" si="12"/>
        <v>-0.2686567164179105</v>
      </c>
      <c r="AG112" s="17">
        <v>16612</v>
      </c>
      <c r="AH112" s="17">
        <v>52663</v>
      </c>
      <c r="AI112" s="19">
        <v>36.9</v>
      </c>
      <c r="AJ112" s="19">
        <v>40.32</v>
      </c>
      <c r="AK112" s="18">
        <f t="shared" si="13"/>
        <v>-8.4821428571428617E-2</v>
      </c>
      <c r="AL112" s="19">
        <v>10.1</v>
      </c>
      <c r="AM112" s="19">
        <v>84.94</v>
      </c>
      <c r="AN112" s="22">
        <v>1.29E-2</v>
      </c>
    </row>
    <row r="113" spans="1:42" x14ac:dyDescent="0.35">
      <c r="A113" s="11">
        <v>112</v>
      </c>
      <c r="B113" s="12" t="s">
        <v>267</v>
      </c>
      <c r="C113" s="11" t="s">
        <v>155</v>
      </c>
      <c r="D113" s="11" t="s">
        <v>268</v>
      </c>
      <c r="E113" s="11" t="s">
        <v>66</v>
      </c>
      <c r="F113" s="11" t="s">
        <v>269</v>
      </c>
      <c r="G113" s="13">
        <v>27754</v>
      </c>
      <c r="H113" s="13">
        <v>25625</v>
      </c>
      <c r="I113" s="14">
        <v>43923</v>
      </c>
      <c r="J113" s="15">
        <v>2.92</v>
      </c>
      <c r="K113" s="34" t="s">
        <v>121</v>
      </c>
      <c r="L113" s="15">
        <v>2.7</v>
      </c>
      <c r="M113" s="15">
        <v>1.56</v>
      </c>
      <c r="N113" s="15" t="s">
        <v>1644</v>
      </c>
      <c r="P113" s="19">
        <v>12</v>
      </c>
      <c r="Q113" s="17">
        <v>824</v>
      </c>
      <c r="R113" s="26">
        <v>14.57</v>
      </c>
      <c r="S113" s="13">
        <v>462.73</v>
      </c>
      <c r="T113" s="43">
        <v>62.6</v>
      </c>
      <c r="U113" s="43">
        <v>3</v>
      </c>
      <c r="V113" s="43">
        <v>7</v>
      </c>
      <c r="W113" s="46">
        <f t="shared" si="7"/>
        <v>0.3</v>
      </c>
      <c r="X113" s="16">
        <v>43909</v>
      </c>
      <c r="Y113" s="16">
        <v>43861</v>
      </c>
      <c r="AA113" s="17">
        <v>27754</v>
      </c>
      <c r="AB113" s="17">
        <v>25625</v>
      </c>
      <c r="AC113" s="39">
        <f t="shared" si="8"/>
        <v>8.3082926829268294E-2</v>
      </c>
      <c r="AD113" s="19">
        <v>6.64</v>
      </c>
      <c r="AE113" s="19">
        <v>5.97</v>
      </c>
      <c r="AF113" s="18">
        <f t="shared" si="12"/>
        <v>0.11222780569514237</v>
      </c>
      <c r="AG113" s="17">
        <v>4338.59</v>
      </c>
      <c r="AH113" s="17">
        <v>22825.08</v>
      </c>
      <c r="AI113" s="19">
        <v>209.94</v>
      </c>
      <c r="AJ113" s="19">
        <v>154.49</v>
      </c>
      <c r="AK113" s="18">
        <f t="shared" si="13"/>
        <v>0.35892290763156182</v>
      </c>
      <c r="AL113" s="19">
        <v>125</v>
      </c>
      <c r="AM113" s="19">
        <v>225.25</v>
      </c>
      <c r="AN113" s="22">
        <v>8.0999999999999996E-3</v>
      </c>
      <c r="AO113" s="19">
        <v>18.02</v>
      </c>
    </row>
    <row r="114" spans="1:42" x14ac:dyDescent="0.35">
      <c r="A114" s="11">
        <v>113</v>
      </c>
      <c r="B114" s="12" t="s">
        <v>356</v>
      </c>
      <c r="C114" s="11" t="s">
        <v>6</v>
      </c>
      <c r="D114" s="11" t="s">
        <v>357</v>
      </c>
      <c r="E114" s="11" t="s">
        <v>66</v>
      </c>
      <c r="F114" s="11" t="s">
        <v>358</v>
      </c>
      <c r="G114" s="13">
        <v>27325</v>
      </c>
      <c r="H114" s="13">
        <v>25775</v>
      </c>
      <c r="I114" s="14">
        <v>43900</v>
      </c>
      <c r="J114" s="15">
        <v>6.5</v>
      </c>
      <c r="K114" s="34" t="s">
        <v>121</v>
      </c>
      <c r="L114" s="15">
        <v>18.8</v>
      </c>
      <c r="M114" s="15">
        <v>6.8</v>
      </c>
      <c r="N114" s="15" t="s">
        <v>1644</v>
      </c>
      <c r="P114" s="19">
        <v>18.8</v>
      </c>
      <c r="Q114" s="17">
        <v>269</v>
      </c>
      <c r="R114" s="26">
        <v>69.7</v>
      </c>
      <c r="S114" s="13">
        <v>319.39999999999998</v>
      </c>
      <c r="T114" s="43">
        <v>64.63636363636364</v>
      </c>
      <c r="U114" s="43">
        <v>2</v>
      </c>
      <c r="V114" s="43">
        <v>9</v>
      </c>
      <c r="W114" s="46">
        <f t="shared" si="7"/>
        <v>0.18181818181818182</v>
      </c>
      <c r="X114" s="16">
        <v>44250</v>
      </c>
      <c r="Y114" s="16">
        <v>44196</v>
      </c>
      <c r="Z114" s="16" t="s">
        <v>1649</v>
      </c>
      <c r="AA114" s="17">
        <f>14840+10401</f>
        <v>25241</v>
      </c>
      <c r="AB114" s="17">
        <f>17494+9831</f>
        <v>27325</v>
      </c>
      <c r="AC114" s="39">
        <f t="shared" si="8"/>
        <v>-7.626715462031107E-2</v>
      </c>
      <c r="AD114" s="19">
        <v>3.06</v>
      </c>
      <c r="AE114" s="19">
        <v>4.16</v>
      </c>
      <c r="AF114" s="18">
        <f t="shared" si="12"/>
        <v>-0.26442307692307693</v>
      </c>
      <c r="AG114" s="17">
        <v>9918</v>
      </c>
      <c r="AH114" s="17">
        <v>553905</v>
      </c>
      <c r="AI114" s="19">
        <v>46.59</v>
      </c>
      <c r="AJ114" s="19">
        <v>56.72</v>
      </c>
      <c r="AK114" s="18">
        <f t="shared" si="13"/>
        <v>-0.17859661495063461</v>
      </c>
      <c r="AL114" s="19">
        <v>28.36</v>
      </c>
      <c r="AM114" s="19">
        <v>54.39</v>
      </c>
      <c r="AN114" s="22">
        <v>3.1099999999999999E-2</v>
      </c>
      <c r="AO114" s="19">
        <v>17.66</v>
      </c>
    </row>
    <row r="115" spans="1:42" x14ac:dyDescent="0.35">
      <c r="A115" s="11">
        <v>114</v>
      </c>
      <c r="B115" s="12" t="s">
        <v>450</v>
      </c>
      <c r="C115" s="11" t="s">
        <v>27</v>
      </c>
      <c r="D115" s="11" t="s">
        <v>451</v>
      </c>
      <c r="E115" s="11" t="s">
        <v>66</v>
      </c>
      <c r="F115" s="11" t="s">
        <v>452</v>
      </c>
      <c r="G115" s="13">
        <v>26508.6</v>
      </c>
      <c r="H115" s="13">
        <v>24719.5</v>
      </c>
      <c r="I115" s="14">
        <v>44218</v>
      </c>
      <c r="J115" s="15">
        <v>4.3</v>
      </c>
      <c r="K115" s="34" t="s">
        <v>123</v>
      </c>
      <c r="L115" s="15">
        <v>8.3000000000000007</v>
      </c>
      <c r="M115" s="15">
        <v>0.2</v>
      </c>
      <c r="N115" s="15" t="s">
        <v>1644</v>
      </c>
      <c r="P115" s="19">
        <v>14.7</v>
      </c>
      <c r="Q115" s="17">
        <v>1211</v>
      </c>
      <c r="R115" s="26">
        <v>12.113</v>
      </c>
      <c r="S115" s="13">
        <v>394.98599999999999</v>
      </c>
      <c r="T115" s="43">
        <v>64.599999999999994</v>
      </c>
      <c r="U115" s="43">
        <v>3</v>
      </c>
      <c r="V115" s="43">
        <v>8</v>
      </c>
      <c r="W115" s="46">
        <f t="shared" si="7"/>
        <v>0.27272727272727271</v>
      </c>
      <c r="X115" s="16">
        <v>44147</v>
      </c>
      <c r="Y115" s="16">
        <v>44101</v>
      </c>
      <c r="AA115" s="17">
        <v>23518</v>
      </c>
      <c r="AB115" s="17">
        <v>26508.6</v>
      </c>
      <c r="AC115" s="39">
        <f t="shared" si="8"/>
        <v>-0.1128162181329832</v>
      </c>
      <c r="AD115" s="19">
        <v>0.79</v>
      </c>
      <c r="AE115" s="19">
        <v>2.92</v>
      </c>
      <c r="AF115" s="18">
        <f t="shared" si="12"/>
        <v>-0.72945205479452058</v>
      </c>
      <c r="AG115" s="17">
        <v>3597.2</v>
      </c>
      <c r="AH115" s="17">
        <v>29374.5</v>
      </c>
      <c r="AI115" s="19">
        <v>106.53</v>
      </c>
      <c r="AJ115" s="19">
        <v>85.78</v>
      </c>
      <c r="AK115" s="18">
        <f t="shared" si="13"/>
        <v>0.24189787829330847</v>
      </c>
      <c r="AL115" s="19">
        <v>50.02</v>
      </c>
      <c r="AM115" s="19">
        <v>110.47</v>
      </c>
      <c r="AN115" s="22">
        <v>1.7100000000000001E-2</v>
      </c>
      <c r="AO115" s="19">
        <v>184.91</v>
      </c>
    </row>
    <row r="116" spans="1:42" x14ac:dyDescent="0.35">
      <c r="A116" s="11">
        <v>115</v>
      </c>
      <c r="B116" s="12" t="s">
        <v>1486</v>
      </c>
      <c r="C116" s="11" t="s">
        <v>9</v>
      </c>
      <c r="D116" s="11" t="s">
        <v>1487</v>
      </c>
      <c r="E116" s="11" t="s">
        <v>66</v>
      </c>
      <c r="F116" s="11" t="s">
        <v>1488</v>
      </c>
      <c r="G116" s="13">
        <v>26145</v>
      </c>
      <c r="H116" s="13">
        <v>22561</v>
      </c>
      <c r="I116" s="14">
        <v>43915</v>
      </c>
      <c r="J116" s="15">
        <v>4.37</v>
      </c>
      <c r="K116" s="15" t="s">
        <v>123</v>
      </c>
      <c r="L116" s="15">
        <v>18.899999999999999</v>
      </c>
      <c r="M116" s="15">
        <v>1</v>
      </c>
      <c r="N116" s="15" t="s">
        <v>1644</v>
      </c>
      <c r="P116" s="19">
        <v>18.8</v>
      </c>
      <c r="Q116" s="17">
        <v>152</v>
      </c>
      <c r="R116" s="26">
        <v>123.36499999999999</v>
      </c>
      <c r="S116" s="13">
        <v>393.24099999999999</v>
      </c>
      <c r="T116" s="43">
        <v>64</v>
      </c>
      <c r="U116" s="43">
        <v>4</v>
      </c>
      <c r="V116" s="43">
        <v>7</v>
      </c>
      <c r="W116" s="46">
        <f t="shared" si="7"/>
        <v>0.36363636363636365</v>
      </c>
      <c r="X116" s="16">
        <v>44237</v>
      </c>
      <c r="Y116" s="16">
        <v>44196</v>
      </c>
      <c r="Z116" s="16" t="s">
        <v>1649</v>
      </c>
      <c r="AA116" s="17">
        <f>42518+2314</f>
        <v>44832</v>
      </c>
      <c r="AB116" s="17">
        <v>26145</v>
      </c>
      <c r="AC116" s="39">
        <f t="shared" si="8"/>
        <v>0.71474469305794608</v>
      </c>
      <c r="AD116" s="19">
        <v>-3.99</v>
      </c>
      <c r="AE116" s="19">
        <v>2.0099999999999998</v>
      </c>
      <c r="AF116" s="18">
        <f t="shared" si="12"/>
        <v>-2.9850746268656718</v>
      </c>
      <c r="AG116" s="17">
        <v>20547</v>
      </c>
      <c r="AH116" s="17">
        <v>118481</v>
      </c>
      <c r="AI116" s="19">
        <v>62.03</v>
      </c>
      <c r="AJ116" s="19">
        <v>61.78</v>
      </c>
      <c r="AK116" s="18">
        <f t="shared" si="13"/>
        <v>4.046617028164454E-3</v>
      </c>
      <c r="AL116" s="19">
        <v>45.76</v>
      </c>
      <c r="AM116" s="19">
        <v>67.16</v>
      </c>
      <c r="AN116" s="22">
        <v>3.2399999999999998E-2</v>
      </c>
      <c r="AP116" s="1" t="s">
        <v>1489</v>
      </c>
    </row>
    <row r="117" spans="1:42" x14ac:dyDescent="0.35">
      <c r="A117" s="11">
        <v>116</v>
      </c>
      <c r="B117" s="12" t="s">
        <v>537</v>
      </c>
      <c r="C117" s="11" t="s">
        <v>460</v>
      </c>
      <c r="D117" s="11" t="s">
        <v>538</v>
      </c>
      <c r="E117" s="11" t="s">
        <v>66</v>
      </c>
      <c r="F117" s="11" t="s">
        <v>539</v>
      </c>
      <c r="G117" s="13">
        <v>25939</v>
      </c>
      <c r="H117" s="13">
        <v>24175</v>
      </c>
      <c r="I117" s="14">
        <v>43917</v>
      </c>
      <c r="J117" s="15">
        <v>2</v>
      </c>
      <c r="K117" s="34" t="s">
        <v>123</v>
      </c>
      <c r="L117" s="15">
        <v>3.9</v>
      </c>
      <c r="M117" s="15">
        <v>0.2</v>
      </c>
      <c r="N117" s="15" t="s">
        <v>1644</v>
      </c>
      <c r="P117" s="19">
        <v>7.7</v>
      </c>
      <c r="Q117" s="17">
        <v>94</v>
      </c>
      <c r="R117" s="26">
        <v>82</v>
      </c>
      <c r="S117" s="13">
        <v>245</v>
      </c>
      <c r="T117" s="17">
        <v>56</v>
      </c>
      <c r="U117" s="17">
        <v>4</v>
      </c>
      <c r="V117" s="17">
        <v>6</v>
      </c>
      <c r="W117" s="46">
        <f t="shared" si="7"/>
        <v>0.4</v>
      </c>
      <c r="X117" s="16">
        <v>44243</v>
      </c>
      <c r="Y117" s="16">
        <v>44198</v>
      </c>
      <c r="Z117" s="16" t="s">
        <v>1649</v>
      </c>
      <c r="AA117" s="17">
        <v>22885</v>
      </c>
      <c r="AB117" s="17">
        <v>25939</v>
      </c>
      <c r="AC117" s="39">
        <f t="shared" si="8"/>
        <v>-0.11773776938201164</v>
      </c>
      <c r="AD117" s="19">
        <v>-1.1499999999999999</v>
      </c>
      <c r="AE117" s="19">
        <v>1.75</v>
      </c>
      <c r="AF117" s="18">
        <f t="shared" si="12"/>
        <v>-1.657142857142857</v>
      </c>
      <c r="AG117" s="17">
        <v>5637</v>
      </c>
      <c r="AH117" s="17">
        <v>12423</v>
      </c>
      <c r="AI117" s="19">
        <v>33.31</v>
      </c>
      <c r="AJ117" s="19">
        <v>41.89</v>
      </c>
      <c r="AK117" s="18">
        <f t="shared" si="13"/>
        <v>-0.2048221532585342</v>
      </c>
      <c r="AL117" s="19">
        <v>8.32</v>
      </c>
      <c r="AM117" s="19">
        <v>38.82</v>
      </c>
      <c r="AP117" s="37" t="s">
        <v>540</v>
      </c>
    </row>
    <row r="118" spans="1:42" x14ac:dyDescent="0.35">
      <c r="A118" s="11">
        <v>117</v>
      </c>
      <c r="B118" s="12" t="s">
        <v>628</v>
      </c>
      <c r="C118" s="11" t="s">
        <v>188</v>
      </c>
      <c r="D118" s="11" t="s">
        <v>629</v>
      </c>
      <c r="E118" s="11" t="s">
        <v>66</v>
      </c>
      <c r="F118" s="11" t="s">
        <v>630</v>
      </c>
      <c r="G118" s="13">
        <v>25868</v>
      </c>
      <c r="H118" s="13">
        <v>25938</v>
      </c>
      <c r="I118" s="14">
        <v>43922</v>
      </c>
      <c r="J118" s="15">
        <v>5</v>
      </c>
      <c r="K118" s="34" t="s">
        <v>122</v>
      </c>
      <c r="L118" s="15">
        <v>17</v>
      </c>
      <c r="M118" s="15">
        <v>2.8000000000000001E-2</v>
      </c>
      <c r="N118" s="15" t="s">
        <v>1644</v>
      </c>
      <c r="P118" s="19">
        <v>18.12</v>
      </c>
      <c r="Q118" s="17">
        <v>561</v>
      </c>
      <c r="R118" s="26">
        <v>32.28</v>
      </c>
      <c r="S118" s="13">
        <v>350.03</v>
      </c>
      <c r="T118" s="43">
        <v>58.8</v>
      </c>
      <c r="U118" s="43">
        <v>2</v>
      </c>
      <c r="V118" s="43">
        <v>10</v>
      </c>
      <c r="W118" s="46">
        <f t="shared" si="7"/>
        <v>0.16666666666666666</v>
      </c>
      <c r="X118" s="16">
        <v>44232</v>
      </c>
      <c r="Y118" s="16">
        <v>44196</v>
      </c>
      <c r="Z118" s="16" t="s">
        <v>1649</v>
      </c>
      <c r="AA118" s="17">
        <v>26581</v>
      </c>
      <c r="AB118" s="17">
        <v>25868</v>
      </c>
      <c r="AC118" s="39">
        <f t="shared" si="8"/>
        <v>2.756301221586516E-2</v>
      </c>
      <c r="AD118" s="19">
        <v>2.4700000000000002</v>
      </c>
      <c r="AE118" s="19">
        <v>2.69</v>
      </c>
      <c r="AF118" s="18">
        <f t="shared" si="12"/>
        <v>-8.1784386617100274E-2</v>
      </c>
      <c r="AG118" s="17">
        <v>21895</v>
      </c>
      <c r="AH118" s="17">
        <v>67810</v>
      </c>
      <c r="AI118" s="19">
        <v>58.47</v>
      </c>
      <c r="AJ118" s="19">
        <v>53.85</v>
      </c>
      <c r="AK118" s="18">
        <f t="shared" si="13"/>
        <v>8.579387186629521E-2</v>
      </c>
      <c r="AL118" s="19">
        <v>41.19</v>
      </c>
      <c r="AM118" s="19">
        <v>60</v>
      </c>
      <c r="AN118" s="22">
        <v>2.2700000000000001E-2</v>
      </c>
      <c r="AO118" s="19">
        <v>22.33</v>
      </c>
    </row>
    <row r="119" spans="1:42" x14ac:dyDescent="0.35">
      <c r="A119" s="11">
        <v>118</v>
      </c>
      <c r="B119" s="12" t="s">
        <v>715</v>
      </c>
      <c r="C119" s="11" t="s">
        <v>529</v>
      </c>
      <c r="D119" s="11" t="s">
        <v>716</v>
      </c>
      <c r="E119" s="11" t="s">
        <v>66</v>
      </c>
      <c r="F119" s="11" t="s">
        <v>717</v>
      </c>
      <c r="G119" s="13">
        <v>25599.7</v>
      </c>
      <c r="H119" s="13">
        <v>23495.7</v>
      </c>
      <c r="I119" s="14">
        <v>43901</v>
      </c>
      <c r="J119" s="15">
        <v>4.5999999999999996</v>
      </c>
      <c r="K119" s="34" t="s">
        <v>121</v>
      </c>
      <c r="L119" s="15">
        <v>8.3000000000000007</v>
      </c>
      <c r="M119" s="15">
        <v>0.13</v>
      </c>
      <c r="N119" s="15" t="s">
        <v>1644</v>
      </c>
      <c r="P119" s="19">
        <v>7.1</v>
      </c>
      <c r="Q119" s="17">
        <v>94</v>
      </c>
      <c r="S119" s="13">
        <v>335</v>
      </c>
      <c r="T119" s="43"/>
      <c r="U119" s="43"/>
      <c r="V119" s="43"/>
      <c r="W119" s="46" t="e">
        <f t="shared" si="7"/>
        <v>#DIV/0!</v>
      </c>
      <c r="X119" s="16">
        <v>44244</v>
      </c>
      <c r="Y119" s="16">
        <v>44196</v>
      </c>
      <c r="Z119" s="16" t="s">
        <v>1649</v>
      </c>
      <c r="AA119" s="17">
        <v>18728</v>
      </c>
      <c r="AB119" s="17">
        <v>25599</v>
      </c>
      <c r="AC119" s="39">
        <f t="shared" si="8"/>
        <v>-0.26840892222352436</v>
      </c>
      <c r="AD119" s="19">
        <v>3.74</v>
      </c>
      <c r="AE119" s="19">
        <v>6.87</v>
      </c>
      <c r="AF119" s="18">
        <f t="shared" si="12"/>
        <v>-0.45560407569141192</v>
      </c>
      <c r="AG119" s="17">
        <v>0</v>
      </c>
      <c r="AH119" s="17">
        <v>28260</v>
      </c>
      <c r="AI119" s="19">
        <v>85.99</v>
      </c>
      <c r="AJ119" s="19">
        <v>76.959999999999994</v>
      </c>
      <c r="AK119" s="18">
        <f t="shared" si="13"/>
        <v>0.11733367983367986</v>
      </c>
      <c r="AL119" s="19">
        <v>49.11</v>
      </c>
      <c r="AM119" s="19">
        <v>103.19</v>
      </c>
      <c r="AN119" s="22">
        <v>1.3599999999999999E-2</v>
      </c>
      <c r="AO119" s="19">
        <v>24.98</v>
      </c>
      <c r="AP119" s="37" t="s">
        <v>718</v>
      </c>
    </row>
    <row r="120" spans="1:42" x14ac:dyDescent="0.35">
      <c r="A120" s="11">
        <v>119</v>
      </c>
      <c r="B120" s="12" t="s">
        <v>807</v>
      </c>
      <c r="C120" s="11" t="s">
        <v>808</v>
      </c>
      <c r="D120" s="11" t="s">
        <v>809</v>
      </c>
      <c r="E120" s="11" t="s">
        <v>66</v>
      </c>
      <c r="F120" s="11" t="s">
        <v>810</v>
      </c>
      <c r="G120" s="13">
        <v>25542</v>
      </c>
      <c r="H120" s="13">
        <v>24358</v>
      </c>
      <c r="I120" s="14">
        <v>43928</v>
      </c>
      <c r="J120" s="15">
        <v>5.2</v>
      </c>
      <c r="K120" s="34" t="s">
        <v>122</v>
      </c>
      <c r="L120" s="15">
        <v>26.3</v>
      </c>
      <c r="M120" s="15">
        <v>13.4</v>
      </c>
      <c r="N120" s="15" t="s">
        <v>1644</v>
      </c>
      <c r="P120" s="19">
        <v>19</v>
      </c>
      <c r="Q120" s="17">
        <v>235</v>
      </c>
      <c r="R120" s="26">
        <v>81</v>
      </c>
      <c r="S120" s="13">
        <v>506</v>
      </c>
      <c r="T120" s="43"/>
      <c r="U120" s="43"/>
      <c r="V120" s="43"/>
      <c r="W120" s="46" t="e">
        <f t="shared" si="7"/>
        <v>#DIV/0!</v>
      </c>
      <c r="X120" s="16">
        <v>44252</v>
      </c>
      <c r="Y120" s="16">
        <v>44196</v>
      </c>
      <c r="Z120" s="16" t="s">
        <v>1649</v>
      </c>
      <c r="AA120" s="17">
        <v>32218</v>
      </c>
      <c r="AB120" s="17">
        <v>25542</v>
      </c>
      <c r="AC120" s="39">
        <f t="shared" si="8"/>
        <v>0.26137342416412185</v>
      </c>
      <c r="AD120" s="19">
        <v>15.96</v>
      </c>
      <c r="AE120" s="19">
        <v>9.17</v>
      </c>
      <c r="AF120" s="18">
        <f t="shared" si="12"/>
        <v>0.7404580152671757</v>
      </c>
      <c r="AG120" s="17">
        <v>26041</v>
      </c>
      <c r="AH120" s="17">
        <v>69052</v>
      </c>
      <c r="AI120" s="19">
        <v>465.78</v>
      </c>
      <c r="AJ120" s="19">
        <v>324.08999999999997</v>
      </c>
      <c r="AK120" s="18">
        <f t="shared" si="13"/>
        <v>0.43719337221142279</v>
      </c>
      <c r="AL120" s="19">
        <v>250.21</v>
      </c>
      <c r="AM120" s="19">
        <v>532.57000000000005</v>
      </c>
      <c r="AN120" s="22">
        <v>2.3E-3</v>
      </c>
      <c r="AO120" s="19">
        <v>27.56</v>
      </c>
    </row>
    <row r="121" spans="1:42" x14ac:dyDescent="0.35">
      <c r="A121" s="11">
        <v>120</v>
      </c>
      <c r="B121" s="12" t="s">
        <v>898</v>
      </c>
      <c r="C121" s="11" t="s">
        <v>0</v>
      </c>
      <c r="D121" s="11" t="s">
        <v>899</v>
      </c>
      <c r="E121" s="11" t="s">
        <v>66</v>
      </c>
      <c r="F121" s="11" t="s">
        <v>900</v>
      </c>
      <c r="G121" s="13">
        <v>25331</v>
      </c>
      <c r="H121" s="13">
        <v>25739</v>
      </c>
      <c r="I121" s="14">
        <v>43922</v>
      </c>
      <c r="J121" s="15">
        <v>3</v>
      </c>
      <c r="K121" s="34" t="s">
        <v>124</v>
      </c>
      <c r="L121" s="15">
        <v>4.2</v>
      </c>
      <c r="M121" s="15">
        <v>4.8000000000000001E-2</v>
      </c>
      <c r="N121" s="15" t="s">
        <v>1644</v>
      </c>
      <c r="P121" s="19">
        <v>10.3</v>
      </c>
      <c r="Q121" s="17">
        <v>461</v>
      </c>
      <c r="R121" s="26">
        <v>22</v>
      </c>
      <c r="S121" s="13">
        <v>328</v>
      </c>
      <c r="T121" s="43">
        <v>64.727272727272734</v>
      </c>
      <c r="U121" s="43">
        <v>2</v>
      </c>
      <c r="V121" s="43">
        <v>9</v>
      </c>
      <c r="W121" s="46">
        <f t="shared" si="7"/>
        <v>0.18181818181818182</v>
      </c>
      <c r="X121" s="16">
        <v>43920</v>
      </c>
      <c r="Y121" s="16">
        <v>43862</v>
      </c>
      <c r="AA121" s="17">
        <f>24560+771</f>
        <v>25331</v>
      </c>
      <c r="AB121" s="17">
        <f>24971+768</f>
        <v>25739</v>
      </c>
      <c r="AC121" s="39">
        <f t="shared" si="8"/>
        <v>-1.5851431679552431E-2</v>
      </c>
      <c r="AD121" s="19">
        <v>1.81</v>
      </c>
      <c r="AE121" s="19">
        <v>3.56</v>
      </c>
      <c r="AF121" s="18">
        <f t="shared" si="12"/>
        <v>-0.49157303370786515</v>
      </c>
      <c r="AG121" s="17">
        <v>3908</v>
      </c>
      <c r="AH121" s="17">
        <v>21172</v>
      </c>
      <c r="AI121" s="19">
        <v>11.25</v>
      </c>
      <c r="AJ121" s="19">
        <v>16.32</v>
      </c>
      <c r="AK121" s="18">
        <f t="shared" si="13"/>
        <v>-0.31066176470588236</v>
      </c>
      <c r="AL121" s="19">
        <v>4.38</v>
      </c>
      <c r="AM121" s="19">
        <v>22.3</v>
      </c>
    </row>
    <row r="122" spans="1:42" x14ac:dyDescent="0.35">
      <c r="A122" s="11">
        <v>121</v>
      </c>
      <c r="B122" s="12" t="s">
        <v>984</v>
      </c>
      <c r="C122" s="11" t="s">
        <v>13</v>
      </c>
      <c r="D122" s="11" t="s">
        <v>985</v>
      </c>
      <c r="E122" s="11" t="s">
        <v>66</v>
      </c>
      <c r="F122" s="11" t="s">
        <v>986</v>
      </c>
      <c r="G122" s="13">
        <v>25282.3</v>
      </c>
      <c r="H122" s="13">
        <v>22095.4</v>
      </c>
      <c r="I122" s="14">
        <v>44174</v>
      </c>
      <c r="J122" s="15">
        <v>2.7290000000000001</v>
      </c>
      <c r="K122" s="34" t="s">
        <v>121</v>
      </c>
      <c r="L122" s="15">
        <v>12</v>
      </c>
      <c r="M122" s="15">
        <v>2.2000000000000002</v>
      </c>
      <c r="N122" s="15" t="s">
        <v>1644</v>
      </c>
      <c r="P122" s="19">
        <v>12.7</v>
      </c>
      <c r="Q122" s="17">
        <v>1640</v>
      </c>
      <c r="R122" s="26">
        <v>7.7530000000000001</v>
      </c>
      <c r="S122" s="13">
        <v>424.39100000000002</v>
      </c>
      <c r="T122" s="43">
        <v>59.888888888888886</v>
      </c>
      <c r="U122" s="43">
        <v>1</v>
      </c>
      <c r="V122" s="43">
        <v>8</v>
      </c>
      <c r="W122" s="46">
        <f t="shared" si="7"/>
        <v>0.1111111111111111</v>
      </c>
      <c r="X122" s="16">
        <v>44126</v>
      </c>
      <c r="Y122" s="16">
        <v>44074</v>
      </c>
      <c r="AA122" s="17">
        <v>27266.437999999998</v>
      </c>
      <c r="AB122" s="17">
        <v>25282.32</v>
      </c>
      <c r="AC122" s="39">
        <f t="shared" si="8"/>
        <v>7.8478478240920871E-2</v>
      </c>
      <c r="AD122" s="19">
        <v>0.35</v>
      </c>
      <c r="AE122" s="19">
        <v>1.81</v>
      </c>
      <c r="AF122" s="18">
        <f t="shared" si="12"/>
        <v>-0.80662983425414359</v>
      </c>
      <c r="AG122" s="17">
        <v>696</v>
      </c>
      <c r="AH122" s="17">
        <v>14397</v>
      </c>
      <c r="AI122" s="19">
        <v>42.45</v>
      </c>
      <c r="AJ122" s="19">
        <v>40.86</v>
      </c>
      <c r="AK122" s="18">
        <f t="shared" si="13"/>
        <v>3.8913362701909045E-2</v>
      </c>
      <c r="AL122" s="19">
        <v>17.63</v>
      </c>
      <c r="AM122" s="19">
        <v>46.18</v>
      </c>
      <c r="AN122" s="22">
        <v>7.4000000000000003E-3</v>
      </c>
      <c r="AO122" s="19">
        <v>31.5</v>
      </c>
    </row>
    <row r="123" spans="1:42" x14ac:dyDescent="0.35">
      <c r="A123" s="11">
        <v>122</v>
      </c>
      <c r="B123" s="12" t="s">
        <v>1070</v>
      </c>
      <c r="C123" s="11" t="s">
        <v>188</v>
      </c>
      <c r="D123" s="11" t="s">
        <v>1071</v>
      </c>
      <c r="E123" s="11" t="s">
        <v>66</v>
      </c>
      <c r="F123" s="11" t="s">
        <v>1072</v>
      </c>
      <c r="G123" s="13">
        <v>24977</v>
      </c>
      <c r="H123" s="13">
        <v>26259</v>
      </c>
      <c r="I123" s="14">
        <v>43917</v>
      </c>
      <c r="J123" s="15">
        <v>15.369394</v>
      </c>
      <c r="K123" s="34" t="s">
        <v>122</v>
      </c>
      <c r="L123" s="15">
        <v>16</v>
      </c>
      <c r="M123" s="15">
        <v>1.7299999999999999E-2</v>
      </c>
      <c r="N123" s="15" t="s">
        <v>1644</v>
      </c>
      <c r="P123" s="19">
        <v>43</v>
      </c>
      <c r="Q123" s="17">
        <v>80</v>
      </c>
      <c r="S123" s="13">
        <v>250</v>
      </c>
      <c r="W123" s="46" t="e">
        <f t="shared" si="7"/>
        <v>#DIV/0!</v>
      </c>
      <c r="X123" s="16">
        <v>44244</v>
      </c>
      <c r="Y123" s="16">
        <v>44191</v>
      </c>
      <c r="Z123" s="16" t="s">
        <v>1649</v>
      </c>
      <c r="AA123" s="17">
        <v>26185</v>
      </c>
      <c r="AB123" s="17">
        <v>24977</v>
      </c>
      <c r="AC123" s="39">
        <f t="shared" si="8"/>
        <v>4.836449533570885E-2</v>
      </c>
      <c r="AD123" s="19">
        <v>0.28999999999999998</v>
      </c>
      <c r="AE123" s="19">
        <v>1.58</v>
      </c>
      <c r="AF123" s="18">
        <f t="shared" si="12"/>
        <v>-0.81645569620253167</v>
      </c>
      <c r="AG123" s="17">
        <v>33089</v>
      </c>
      <c r="AH123" s="17">
        <v>99830</v>
      </c>
      <c r="AI123" s="19">
        <v>34.659999999999997</v>
      </c>
      <c r="AJ123" s="19">
        <v>30.46</v>
      </c>
      <c r="AK123" s="18">
        <f t="shared" si="13"/>
        <v>0.13788575180564661</v>
      </c>
      <c r="AL123" s="19">
        <v>19.989999999999998</v>
      </c>
      <c r="AM123" s="19">
        <v>39.22</v>
      </c>
      <c r="AN123" s="22">
        <v>4.2299999999999997E-2</v>
      </c>
      <c r="AO123" s="19">
        <v>133.34</v>
      </c>
    </row>
    <row r="124" spans="1:42" x14ac:dyDescent="0.35">
      <c r="A124" s="11">
        <v>123</v>
      </c>
      <c r="B124" s="12" t="s">
        <v>1561</v>
      </c>
      <c r="C124" s="11" t="s">
        <v>25</v>
      </c>
      <c r="D124" s="11" t="s">
        <v>1562</v>
      </c>
      <c r="E124" s="11" t="s">
        <v>66</v>
      </c>
      <c r="F124" s="11" t="s">
        <v>1563</v>
      </c>
      <c r="G124" s="13">
        <v>24658</v>
      </c>
      <c r="H124" s="13">
        <v>24116</v>
      </c>
      <c r="I124" s="14">
        <v>43916</v>
      </c>
      <c r="J124" s="15">
        <v>3.78</v>
      </c>
      <c r="K124" s="15" t="s">
        <v>123</v>
      </c>
      <c r="L124" s="15">
        <v>14.27</v>
      </c>
      <c r="M124" s="15">
        <v>0.19</v>
      </c>
      <c r="N124" s="15" t="s">
        <v>1645</v>
      </c>
      <c r="O124" s="15" t="s">
        <v>1644</v>
      </c>
      <c r="P124" s="19">
        <v>15.02</v>
      </c>
      <c r="Q124" s="17">
        <v>122</v>
      </c>
      <c r="R124" s="26">
        <v>123.61</v>
      </c>
      <c r="S124" s="13">
        <v>359.35</v>
      </c>
      <c r="T124" s="17">
        <v>62</v>
      </c>
      <c r="U124" s="17">
        <v>3</v>
      </c>
      <c r="V124" s="17">
        <v>8</v>
      </c>
      <c r="W124" s="46">
        <f t="shared" si="7"/>
        <v>0.27272727272727271</v>
      </c>
      <c r="X124" s="16">
        <v>44252</v>
      </c>
      <c r="Y124" s="16">
        <v>44196</v>
      </c>
      <c r="Z124" s="16" t="s">
        <v>1649</v>
      </c>
      <c r="AA124" s="17">
        <v>23868</v>
      </c>
      <c r="AB124" s="17">
        <v>25079</v>
      </c>
      <c r="AC124" s="39">
        <f t="shared" si="8"/>
        <v>-4.8287411778779057E-2</v>
      </c>
      <c r="AD124" s="19">
        <v>1.71</v>
      </c>
      <c r="AE124" s="19">
        <v>5.07</v>
      </c>
      <c r="AF124" s="18">
        <f t="shared" si="12"/>
        <v>-0.66272189349112431</v>
      </c>
      <c r="AG124" s="17">
        <v>19303</v>
      </c>
      <c r="AH124" s="17">
        <v>162388</v>
      </c>
      <c r="AI124" s="19">
        <v>90.62</v>
      </c>
      <c r="AJ124" s="19">
        <v>86.49</v>
      </c>
      <c r="AK124" s="18">
        <f t="shared" si="13"/>
        <v>4.7751185108105096E-2</v>
      </c>
      <c r="AL124" s="19">
        <v>62.13</v>
      </c>
      <c r="AM124" s="19">
        <v>98.88</v>
      </c>
      <c r="AN124" s="22">
        <v>4.36E-2</v>
      </c>
      <c r="AO124" s="19">
        <v>52.48</v>
      </c>
      <c r="AP124" s="1"/>
    </row>
    <row r="125" spans="1:42" x14ac:dyDescent="0.35">
      <c r="A125" s="11">
        <v>124</v>
      </c>
      <c r="B125" s="12" t="s">
        <v>1156</v>
      </c>
      <c r="C125" s="11" t="s">
        <v>278</v>
      </c>
      <c r="D125" s="11" t="s">
        <v>1157</v>
      </c>
      <c r="E125" s="11" t="s">
        <v>66</v>
      </c>
      <c r="F125" s="11" t="s">
        <v>1158</v>
      </c>
      <c r="G125" s="13">
        <v>24578</v>
      </c>
      <c r="H125" s="13">
        <v>21461.3</v>
      </c>
      <c r="I125" s="14">
        <v>43979</v>
      </c>
      <c r="J125" s="15">
        <v>21.24</v>
      </c>
      <c r="K125" s="34" t="s">
        <v>122</v>
      </c>
      <c r="L125" s="15">
        <f>12.1+0.2</f>
        <v>12.299999999999999</v>
      </c>
      <c r="M125" s="15">
        <v>0.51400000000000001</v>
      </c>
      <c r="N125" s="15" t="s">
        <v>1644</v>
      </c>
      <c r="P125" s="19">
        <v>2.3E-2</v>
      </c>
      <c r="Q125" s="17">
        <v>0.41</v>
      </c>
      <c r="R125" s="26">
        <v>58</v>
      </c>
      <c r="S125" s="13">
        <v>7357</v>
      </c>
      <c r="T125" s="43">
        <v>64.090909090909093</v>
      </c>
      <c r="U125" s="43">
        <v>3</v>
      </c>
      <c r="V125" s="43">
        <v>8</v>
      </c>
      <c r="W125" s="46">
        <f t="shared" si="7"/>
        <v>0.27272727272727271</v>
      </c>
      <c r="X125" s="16">
        <v>44235</v>
      </c>
      <c r="Y125" s="16">
        <v>44196</v>
      </c>
      <c r="Z125" s="16" t="s">
        <v>1649</v>
      </c>
      <c r="AA125" s="17">
        <v>31536</v>
      </c>
      <c r="AB125" s="17">
        <v>24578</v>
      </c>
      <c r="AC125" s="39">
        <f t="shared" si="8"/>
        <v>0.28309870615998045</v>
      </c>
      <c r="AD125" s="19">
        <v>0.64</v>
      </c>
      <c r="AE125" s="19">
        <v>-0.98</v>
      </c>
      <c r="AF125" s="18">
        <f t="shared" si="12"/>
        <v>-1.653061224489796</v>
      </c>
      <c r="AG125" s="17">
        <v>207</v>
      </c>
      <c r="AH125" s="17">
        <v>52148</v>
      </c>
      <c r="AI125" s="19">
        <v>705.67</v>
      </c>
      <c r="AJ125" s="19">
        <v>83.67</v>
      </c>
      <c r="AK125" s="18">
        <f t="shared" si="13"/>
        <v>7.4339667742321023</v>
      </c>
      <c r="AL125" s="19">
        <v>70.099999999999994</v>
      </c>
      <c r="AM125" s="19">
        <v>900.4</v>
      </c>
      <c r="AO125" s="19">
        <v>879.69</v>
      </c>
    </row>
    <row r="126" spans="1:42" x14ac:dyDescent="0.35">
      <c r="A126" s="11">
        <v>125</v>
      </c>
      <c r="B126" s="12" t="s">
        <v>1241</v>
      </c>
      <c r="C126" s="11" t="s">
        <v>140</v>
      </c>
      <c r="D126" s="11" t="s">
        <v>1242</v>
      </c>
      <c r="E126" s="11" t="s">
        <v>66</v>
      </c>
      <c r="F126" s="11" t="s">
        <v>1243</v>
      </c>
      <c r="G126" s="13">
        <v>24508.2</v>
      </c>
      <c r="H126" s="13">
        <v>27186.1</v>
      </c>
      <c r="I126" s="14">
        <v>43938</v>
      </c>
      <c r="J126" s="15">
        <v>3.87</v>
      </c>
      <c r="K126" s="34" t="s">
        <v>123</v>
      </c>
      <c r="L126" s="15">
        <v>5.3</v>
      </c>
      <c r="M126" s="15">
        <v>0.48</v>
      </c>
      <c r="N126" s="15" t="s">
        <v>1644</v>
      </c>
      <c r="P126" s="19">
        <v>10.15</v>
      </c>
      <c r="Q126" s="17">
        <v>63</v>
      </c>
      <c r="R126" s="26">
        <v>160.69999999999999</v>
      </c>
      <c r="S126" s="13">
        <v>346</v>
      </c>
      <c r="T126" s="43">
        <v>63</v>
      </c>
      <c r="U126" s="43">
        <v>4</v>
      </c>
      <c r="V126" s="43">
        <v>8</v>
      </c>
      <c r="W126" s="46">
        <f t="shared" si="7"/>
        <v>0.33333333333333331</v>
      </c>
      <c r="X126" s="16">
        <v>44245</v>
      </c>
      <c r="Y126" s="16">
        <v>44196</v>
      </c>
      <c r="Z126" s="16" t="s">
        <v>1649</v>
      </c>
      <c r="AA126" s="17">
        <v>15116</v>
      </c>
      <c r="AB126" s="17">
        <v>24508</v>
      </c>
      <c r="AC126" s="39">
        <f t="shared" si="8"/>
        <v>-0.38322180512485721</v>
      </c>
      <c r="AD126" s="19">
        <v>-11.64</v>
      </c>
      <c r="AE126" s="19">
        <v>2.64</v>
      </c>
      <c r="AF126" s="18">
        <f t="shared" si="12"/>
        <v>-5.4090909090909092</v>
      </c>
      <c r="AH126" s="17">
        <v>10500</v>
      </c>
      <c r="AI126" s="19">
        <v>7.1</v>
      </c>
      <c r="AJ126" s="19">
        <v>31.03</v>
      </c>
      <c r="AK126" s="18">
        <f t="shared" si="13"/>
        <v>-0.7711891717692555</v>
      </c>
      <c r="AL126" s="19">
        <v>4.0599999999999996</v>
      </c>
      <c r="AM126" s="19">
        <v>17.45</v>
      </c>
    </row>
    <row r="127" spans="1:42" x14ac:dyDescent="0.35">
      <c r="A127" s="11">
        <v>126</v>
      </c>
      <c r="B127" s="12" t="s">
        <v>1321</v>
      </c>
      <c r="C127" s="11" t="s">
        <v>13</v>
      </c>
      <c r="D127" s="11" t="s">
        <v>1322</v>
      </c>
      <c r="E127" s="11" t="s">
        <v>66</v>
      </c>
      <c r="F127" s="11" t="s">
        <v>1323</v>
      </c>
      <c r="G127" s="13">
        <v>24273</v>
      </c>
      <c r="H127" s="13">
        <v>22732</v>
      </c>
      <c r="I127" s="14">
        <v>44217</v>
      </c>
      <c r="J127" s="15">
        <v>8</v>
      </c>
      <c r="K127" s="34" t="s">
        <v>122</v>
      </c>
      <c r="L127" s="15">
        <v>11.5</v>
      </c>
      <c r="M127" s="15">
        <v>7.0000000000000001E-3</v>
      </c>
      <c r="N127" s="15" t="s">
        <v>1644</v>
      </c>
      <c r="P127" s="19">
        <v>25.9</v>
      </c>
      <c r="Q127" s="17">
        <v>270</v>
      </c>
      <c r="R127" s="26">
        <v>96.024000000000001</v>
      </c>
      <c r="S127" s="13">
        <v>518.52800000000002</v>
      </c>
      <c r="T127" s="43">
        <v>60</v>
      </c>
      <c r="U127" s="43">
        <v>6</v>
      </c>
      <c r="V127" s="43">
        <v>13</v>
      </c>
      <c r="W127" s="46">
        <f t="shared" si="7"/>
        <v>0.31578947368421051</v>
      </c>
      <c r="X127" s="16">
        <v>44139</v>
      </c>
      <c r="Y127" s="16">
        <v>44101</v>
      </c>
      <c r="AA127" s="17">
        <v>23531</v>
      </c>
      <c r="AB127" s="17">
        <v>24273</v>
      </c>
      <c r="AC127" s="39">
        <f t="shared" si="8"/>
        <v>-3.0568944918221892E-2</v>
      </c>
      <c r="AD127" s="19">
        <v>2.12</v>
      </c>
      <c r="AE127" s="19">
        <v>0.8</v>
      </c>
      <c r="AF127" s="18">
        <f t="shared" si="12"/>
        <v>1.65</v>
      </c>
      <c r="AG127" s="17">
        <v>6358</v>
      </c>
      <c r="AH127" s="17">
        <v>37479</v>
      </c>
      <c r="AI127" s="19">
        <v>151.62</v>
      </c>
      <c r="AJ127" s="19">
        <v>85.62</v>
      </c>
      <c r="AK127" s="18">
        <f t="shared" si="13"/>
        <v>0.77084793272599861</v>
      </c>
      <c r="AL127" s="19">
        <v>58</v>
      </c>
      <c r="AM127" s="19">
        <v>167.94</v>
      </c>
      <c r="AN127" s="22">
        <v>0.02</v>
      </c>
      <c r="AO127" s="19">
        <v>21.06</v>
      </c>
    </row>
    <row r="128" spans="1:42" x14ac:dyDescent="0.35">
      <c r="A128" s="11">
        <v>127</v>
      </c>
      <c r="B128" s="12" t="s">
        <v>36</v>
      </c>
      <c r="C128" s="11" t="s">
        <v>16</v>
      </c>
      <c r="D128" s="11" t="s">
        <v>37</v>
      </c>
      <c r="E128" s="11" t="s">
        <v>66</v>
      </c>
      <c r="F128" s="11" t="s">
        <v>73</v>
      </c>
      <c r="G128" s="13">
        <v>24087.8</v>
      </c>
      <c r="H128" s="13">
        <v>17282.7</v>
      </c>
      <c r="I128" s="23"/>
      <c r="J128" s="19"/>
      <c r="K128" s="35"/>
      <c r="L128" s="19"/>
      <c r="M128" s="19"/>
      <c r="N128" s="15" t="s">
        <v>1644</v>
      </c>
      <c r="R128" s="25"/>
      <c r="S128" s="17"/>
      <c r="T128" s="17">
        <v>55.7</v>
      </c>
      <c r="U128" s="17">
        <v>3</v>
      </c>
      <c r="V128" s="17">
        <v>4</v>
      </c>
      <c r="W128" s="46">
        <f t="shared" si="7"/>
        <v>0.42857142857142855</v>
      </c>
      <c r="X128" s="16">
        <v>43983</v>
      </c>
      <c r="Y128" s="16">
        <v>43921</v>
      </c>
      <c r="AA128" s="17">
        <v>7584</v>
      </c>
      <c r="AB128" s="17">
        <v>8689</v>
      </c>
      <c r="AC128" s="39">
        <f t="shared" si="8"/>
        <v>-0.12717228679940154</v>
      </c>
      <c r="AD128" s="19">
        <v>-4.59</v>
      </c>
      <c r="AE128" s="19">
        <v>2.0099999999999998</v>
      </c>
      <c r="AF128" s="18">
        <f t="shared" si="12"/>
        <v>-3.283582089552239</v>
      </c>
      <c r="AG128" s="17">
        <v>993.58699999999999</v>
      </c>
      <c r="AH128" s="17">
        <v>6498.7359999999999</v>
      </c>
      <c r="AI128" s="19">
        <v>2.4</v>
      </c>
      <c r="AJ128" s="19">
        <v>9.7029999999999994</v>
      </c>
      <c r="AK128" s="18">
        <f t="shared" si="13"/>
        <v>-0.75265381840667833</v>
      </c>
      <c r="AL128" s="19">
        <v>1.1499999999999999</v>
      </c>
      <c r="AM128" s="19">
        <v>7.44</v>
      </c>
    </row>
    <row r="129" spans="1:42" x14ac:dyDescent="0.35">
      <c r="A129" s="11">
        <v>128</v>
      </c>
      <c r="B129" s="12" t="s">
        <v>1404</v>
      </c>
      <c r="C129" s="11" t="s">
        <v>334</v>
      </c>
      <c r="D129" s="11" t="s">
        <v>1405</v>
      </c>
      <c r="E129" s="11" t="s">
        <v>66</v>
      </c>
      <c r="F129" s="11" t="s">
        <v>1406</v>
      </c>
      <c r="G129" s="13">
        <v>23894.1</v>
      </c>
      <c r="H129" s="13">
        <v>21340.1</v>
      </c>
      <c r="I129" s="14">
        <v>43922</v>
      </c>
      <c r="J129" s="15">
        <v>9.1199999999999992</v>
      </c>
      <c r="K129" s="34" t="s">
        <v>124</v>
      </c>
      <c r="L129" s="15">
        <v>16.399999999999999</v>
      </c>
      <c r="M129" s="15">
        <v>1.9</v>
      </c>
      <c r="N129" s="15" t="s">
        <v>1644</v>
      </c>
      <c r="O129" s="15" t="s">
        <v>1645</v>
      </c>
      <c r="P129" s="19">
        <v>13.4</v>
      </c>
      <c r="Q129" s="17">
        <v>220</v>
      </c>
      <c r="R129" s="26">
        <v>61.12</v>
      </c>
      <c r="S129" s="13">
        <v>324.98</v>
      </c>
      <c r="T129" s="43">
        <v>66</v>
      </c>
      <c r="U129" s="43">
        <v>2</v>
      </c>
      <c r="V129" s="43">
        <v>7</v>
      </c>
      <c r="W129" s="46">
        <f t="shared" si="7"/>
        <v>0.22222222222222221</v>
      </c>
      <c r="X129" s="16">
        <v>44251</v>
      </c>
      <c r="Y129" s="16">
        <v>44196</v>
      </c>
      <c r="Z129" s="16" t="s">
        <v>1649</v>
      </c>
      <c r="AA129" s="17">
        <v>23826</v>
      </c>
      <c r="AB129" s="17">
        <v>23894</v>
      </c>
      <c r="AC129" s="39">
        <f t="shared" si="8"/>
        <v>-2.8459027370888088E-3</v>
      </c>
      <c r="AD129" s="19">
        <v>2.2200000000000002</v>
      </c>
      <c r="AE129" s="19">
        <v>3.77</v>
      </c>
      <c r="AF129" s="18">
        <f t="shared" si="12"/>
        <v>-0.4111405835543766</v>
      </c>
      <c r="AG129" s="17">
        <v>3821</v>
      </c>
      <c r="AH129" s="17">
        <v>18039</v>
      </c>
      <c r="AI129" s="19">
        <v>62.72</v>
      </c>
      <c r="AJ129" s="19">
        <v>61.29</v>
      </c>
      <c r="AK129" s="18">
        <f t="shared" si="13"/>
        <v>2.3331701745798659E-2</v>
      </c>
      <c r="AL129" s="19">
        <v>29.17</v>
      </c>
      <c r="AM129" s="19">
        <v>82.05</v>
      </c>
      <c r="AO129" s="19">
        <v>34.549999999999997</v>
      </c>
    </row>
    <row r="130" spans="1:42" x14ac:dyDescent="0.35">
      <c r="A130" s="11">
        <v>129</v>
      </c>
      <c r="B130" s="12" t="s">
        <v>166</v>
      </c>
      <c r="C130" s="11" t="s">
        <v>167</v>
      </c>
      <c r="D130" s="11" t="s">
        <v>168</v>
      </c>
      <c r="E130" s="11" t="s">
        <v>66</v>
      </c>
      <c r="F130" s="11" t="s">
        <v>169</v>
      </c>
      <c r="G130" s="13">
        <v>23838</v>
      </c>
      <c r="I130" s="14">
        <v>43916</v>
      </c>
      <c r="J130" s="15">
        <v>7.1</v>
      </c>
      <c r="K130" s="34" t="s">
        <v>124</v>
      </c>
      <c r="L130" s="15">
        <v>27.5</v>
      </c>
      <c r="M130" s="15">
        <v>0</v>
      </c>
      <c r="N130" s="15" t="s">
        <v>1644</v>
      </c>
      <c r="P130" s="19">
        <v>9</v>
      </c>
      <c r="Q130" s="17">
        <v>188</v>
      </c>
      <c r="R130" s="26">
        <v>79.242000000000004</v>
      </c>
      <c r="S130" s="13">
        <v>309.02699999999999</v>
      </c>
      <c r="T130" s="17">
        <v>60.9</v>
      </c>
      <c r="U130" s="17">
        <v>4</v>
      </c>
      <c r="V130" s="17">
        <v>8</v>
      </c>
      <c r="W130" s="46">
        <f t="shared" si="7"/>
        <v>0.33333333333333331</v>
      </c>
      <c r="X130" s="16">
        <v>44252</v>
      </c>
      <c r="Y130" s="16">
        <v>44196</v>
      </c>
      <c r="Z130" s="16" t="s">
        <v>1649</v>
      </c>
      <c r="AA130" s="17">
        <v>20705</v>
      </c>
      <c r="AB130" s="17">
        <v>23823</v>
      </c>
      <c r="AC130" s="39">
        <f t="shared" si="8"/>
        <v>-0.13088192083280864</v>
      </c>
      <c r="AD130" s="19">
        <v>-14.73</v>
      </c>
      <c r="AE130" s="19">
        <v>0.23</v>
      </c>
      <c r="AF130" s="18">
        <f t="shared" si="12"/>
        <v>-65.043478260869563</v>
      </c>
      <c r="AG130" s="17">
        <v>5977</v>
      </c>
      <c r="AH130" s="17">
        <v>38007</v>
      </c>
      <c r="AI130" s="19">
        <v>21.04</v>
      </c>
      <c r="AJ130" s="19">
        <v>24.47</v>
      </c>
      <c r="AK130" s="18">
        <f t="shared" si="13"/>
        <v>-0.14017163874131588</v>
      </c>
      <c r="AL130" s="19">
        <v>9.1199999999999992</v>
      </c>
      <c r="AM130" s="19">
        <v>25.64</v>
      </c>
      <c r="AN130" s="22">
        <v>0.03</v>
      </c>
    </row>
    <row r="131" spans="1:42" x14ac:dyDescent="0.35">
      <c r="A131" s="11">
        <v>130</v>
      </c>
      <c r="B131" s="12" t="s">
        <v>270</v>
      </c>
      <c r="C131" s="11" t="s">
        <v>271</v>
      </c>
      <c r="D131" s="11" t="s">
        <v>272</v>
      </c>
      <c r="E131" s="11" t="s">
        <v>66</v>
      </c>
      <c r="F131" s="11" t="s">
        <v>273</v>
      </c>
      <c r="G131" s="13">
        <v>23757.3</v>
      </c>
      <c r="H131" s="13">
        <v>20053.8</v>
      </c>
      <c r="I131" s="14">
        <v>44237</v>
      </c>
      <c r="J131" s="15">
        <v>1.1200000000000001</v>
      </c>
      <c r="K131" s="34" t="s">
        <v>124</v>
      </c>
      <c r="L131" s="15">
        <v>11.1</v>
      </c>
      <c r="M131" s="15">
        <v>2.17</v>
      </c>
      <c r="N131" s="15" t="s">
        <v>1644</v>
      </c>
      <c r="P131" s="19">
        <v>6.2</v>
      </c>
      <c r="Q131" s="17">
        <v>788</v>
      </c>
      <c r="R131" s="26">
        <v>6.93</v>
      </c>
      <c r="S131" s="13">
        <v>338.04</v>
      </c>
      <c r="W131" s="46" t="e">
        <f t="shared" ref="W131:W194" si="14">U131/(U131+V131)</f>
        <v>#DIV/0!</v>
      </c>
      <c r="X131" s="16">
        <v>44224</v>
      </c>
      <c r="Y131" s="16">
        <v>44165</v>
      </c>
      <c r="AA131" s="17">
        <v>24676</v>
      </c>
      <c r="AB131" s="17">
        <v>23757</v>
      </c>
      <c r="AC131" s="39">
        <f t="shared" si="8"/>
        <v>3.8683335437976175E-2</v>
      </c>
      <c r="AD131" s="19">
        <v>10.210000000000001</v>
      </c>
      <c r="AE131" s="19">
        <v>9.74</v>
      </c>
      <c r="AF131" s="18">
        <f t="shared" si="12"/>
        <v>4.8254620123203348E-2</v>
      </c>
      <c r="AG131" s="17">
        <v>2259.94</v>
      </c>
      <c r="AH131" s="17">
        <v>13468.59</v>
      </c>
      <c r="AI131" s="19">
        <v>81.260000000000005</v>
      </c>
      <c r="AJ131" s="19">
        <v>52.19</v>
      </c>
      <c r="AK131" s="18">
        <f t="shared" si="13"/>
        <v>0.55700325732899036</v>
      </c>
      <c r="AL131" s="19">
        <v>21.21</v>
      </c>
      <c r="AM131" s="19">
        <v>95.7</v>
      </c>
      <c r="AN131" s="22">
        <v>8.6E-3</v>
      </c>
      <c r="AO131" s="19">
        <v>9.23</v>
      </c>
    </row>
    <row r="132" spans="1:42" x14ac:dyDescent="0.35">
      <c r="A132" s="11">
        <v>131</v>
      </c>
      <c r="B132" s="12" t="s">
        <v>359</v>
      </c>
      <c r="C132" s="11" t="s">
        <v>155</v>
      </c>
      <c r="D132" s="11" t="s">
        <v>360</v>
      </c>
      <c r="E132" s="11" t="s">
        <v>66</v>
      </c>
      <c r="F132" s="11" t="s">
        <v>361</v>
      </c>
      <c r="G132" s="13">
        <v>23610.799999999999</v>
      </c>
      <c r="H132" s="13">
        <v>22823.3</v>
      </c>
      <c r="I132" s="14">
        <v>43945</v>
      </c>
      <c r="J132" s="15">
        <v>3.2</v>
      </c>
      <c r="K132" s="34" t="s">
        <v>124</v>
      </c>
      <c r="L132" s="15">
        <v>3.34</v>
      </c>
      <c r="M132" s="15">
        <v>0</v>
      </c>
      <c r="N132" s="15" t="s">
        <v>1644</v>
      </c>
      <c r="P132" s="19">
        <v>10.6</v>
      </c>
      <c r="Q132" s="17">
        <v>690</v>
      </c>
      <c r="R132" s="26">
        <v>15.37</v>
      </c>
      <c r="S132" s="13">
        <v>335.8</v>
      </c>
      <c r="W132" s="46" t="e">
        <f t="shared" si="14"/>
        <v>#DIV/0!</v>
      </c>
      <c r="X132" s="16">
        <v>43910</v>
      </c>
      <c r="Y132" s="16">
        <v>43862</v>
      </c>
      <c r="AA132" s="17">
        <v>23610.799999999999</v>
      </c>
      <c r="AB132" s="17">
        <v>22823.3</v>
      </c>
      <c r="AC132" s="39">
        <f t="shared" si="8"/>
        <v>3.4504212800077115E-2</v>
      </c>
      <c r="AD132" s="19">
        <v>3.47</v>
      </c>
      <c r="AE132" s="19">
        <v>-6.69</v>
      </c>
      <c r="AF132" s="18">
        <f t="shared" si="12"/>
        <v>-1.5186846038863975</v>
      </c>
      <c r="AG132" s="17">
        <v>1983.3</v>
      </c>
      <c r="AH132" s="17">
        <v>19574</v>
      </c>
      <c r="AI132" s="19">
        <v>108.04</v>
      </c>
      <c r="AJ132" s="19">
        <v>94.05</v>
      </c>
      <c r="AK132" s="18">
        <f t="shared" si="13"/>
        <v>0.14875066454013833</v>
      </c>
      <c r="AL132" s="19">
        <v>60.2</v>
      </c>
      <c r="AM132" s="19">
        <v>115.45</v>
      </c>
      <c r="AO132" s="19">
        <v>19.13</v>
      </c>
      <c r="AP132" s="37" t="s">
        <v>362</v>
      </c>
    </row>
    <row r="133" spans="1:42" x14ac:dyDescent="0.35">
      <c r="A133" s="11">
        <v>132</v>
      </c>
      <c r="B133" s="12" t="s">
        <v>453</v>
      </c>
      <c r="C133" s="11" t="s">
        <v>7</v>
      </c>
      <c r="D133" s="11" t="s">
        <v>454</v>
      </c>
      <c r="E133" s="11" t="s">
        <v>66</v>
      </c>
      <c r="F133" s="11" t="s">
        <v>455</v>
      </c>
      <c r="G133" s="13">
        <v>23571</v>
      </c>
      <c r="H133" s="13">
        <v>23771</v>
      </c>
      <c r="I133" s="14">
        <v>43920</v>
      </c>
      <c r="J133" s="15">
        <v>4.4000000000000004</v>
      </c>
      <c r="K133" s="34" t="s">
        <v>122</v>
      </c>
      <c r="L133" s="15">
        <v>11.7</v>
      </c>
      <c r="M133" s="15">
        <v>0.3</v>
      </c>
      <c r="N133" s="15" t="s">
        <v>1644</v>
      </c>
      <c r="P133" s="19">
        <v>25.12</v>
      </c>
      <c r="Q133" s="17">
        <v>341.8</v>
      </c>
      <c r="R133" s="26">
        <v>73.48</v>
      </c>
      <c r="S133" s="13">
        <v>393.774</v>
      </c>
      <c r="T133" s="43">
        <v>63.090909090909093</v>
      </c>
      <c r="U133" s="43">
        <v>4</v>
      </c>
      <c r="V133" s="43">
        <v>7</v>
      </c>
      <c r="W133" s="46">
        <f t="shared" si="14"/>
        <v>0.36363636363636365</v>
      </c>
      <c r="X133" s="16">
        <v>44237</v>
      </c>
      <c r="Y133" s="16">
        <v>44196</v>
      </c>
      <c r="Z133" s="16" t="s">
        <v>1649</v>
      </c>
      <c r="AA133" s="17">
        <v>19811</v>
      </c>
      <c r="AB133" s="17">
        <v>23571</v>
      </c>
      <c r="AC133" s="39">
        <f t="shared" si="8"/>
        <v>-0.15951805184336684</v>
      </c>
      <c r="AD133" s="19">
        <v>12.01</v>
      </c>
      <c r="AE133" s="19">
        <v>14.48</v>
      </c>
      <c r="AF133" s="18">
        <f t="shared" si="12"/>
        <v>-0.17058011049723762</v>
      </c>
      <c r="AG133" s="17">
        <v>1293</v>
      </c>
      <c r="AH133" s="17">
        <v>11897</v>
      </c>
      <c r="AI133" s="19">
        <v>225.83</v>
      </c>
      <c r="AJ133" s="19">
        <v>173.05</v>
      </c>
      <c r="AK133" s="18">
        <f t="shared" si="13"/>
        <v>0.3049985553308292</v>
      </c>
      <c r="AL133" s="19">
        <v>266.92</v>
      </c>
      <c r="AM133" s="19">
        <v>273.3</v>
      </c>
      <c r="AN133" s="22">
        <v>2.0299999999999999E-2</v>
      </c>
      <c r="AO133" s="19">
        <v>22.38</v>
      </c>
    </row>
    <row r="134" spans="1:42" x14ac:dyDescent="0.35">
      <c r="A134" s="11">
        <v>133</v>
      </c>
      <c r="B134" s="12" t="s">
        <v>1490</v>
      </c>
      <c r="C134" s="11" t="s">
        <v>460</v>
      </c>
      <c r="D134" s="11" t="s">
        <v>1491</v>
      </c>
      <c r="E134" s="11" t="s">
        <v>66</v>
      </c>
      <c r="F134" s="11" t="s">
        <v>1492</v>
      </c>
      <c r="G134" s="13">
        <v>23481.1</v>
      </c>
      <c r="H134" s="13">
        <v>10226.700000000001</v>
      </c>
      <c r="I134" s="14">
        <v>44160</v>
      </c>
      <c r="J134" s="15">
        <v>2.2200000000000002</v>
      </c>
      <c r="K134" s="15" t="s">
        <v>124</v>
      </c>
      <c r="L134" s="15">
        <v>5.0999999999999996</v>
      </c>
      <c r="M134" s="15">
        <v>1.62</v>
      </c>
      <c r="N134" s="15" t="s">
        <v>1644</v>
      </c>
      <c r="P134" s="19">
        <v>8.8000000000000007</v>
      </c>
      <c r="Q134" s="17">
        <v>164</v>
      </c>
      <c r="R134" s="26">
        <v>54.039000000000001</v>
      </c>
      <c r="S134" s="13">
        <v>325.233</v>
      </c>
      <c r="T134" s="43">
        <v>65</v>
      </c>
      <c r="U134" s="43">
        <v>3</v>
      </c>
      <c r="V134" s="43">
        <v>9</v>
      </c>
      <c r="W134" s="46">
        <f t="shared" si="14"/>
        <v>0.25</v>
      </c>
      <c r="X134" s="16">
        <v>44103</v>
      </c>
      <c r="Y134" s="16">
        <v>44044</v>
      </c>
      <c r="AA134" s="17">
        <f>26514+39+4</f>
        <v>26557</v>
      </c>
      <c r="AB134" s="17">
        <f>22307+35+1</f>
        <v>22343</v>
      </c>
      <c r="AC134" s="39">
        <f t="shared" si="8"/>
        <v>0.18860493219352817</v>
      </c>
      <c r="AD134" s="19">
        <v>-5.0999999999999996</v>
      </c>
      <c r="AE134" s="19">
        <v>-5.56</v>
      </c>
      <c r="AF134" s="18">
        <f t="shared" si="12"/>
        <v>-8.2733812949640287E-2</v>
      </c>
      <c r="AG134" s="17">
        <v>19.606999999999999</v>
      </c>
      <c r="AH134" s="17">
        <v>7586.9719999999998</v>
      </c>
      <c r="AI134" s="19">
        <v>15.97</v>
      </c>
      <c r="AJ134" s="19">
        <v>8.76</v>
      </c>
      <c r="AK134" s="18">
        <f t="shared" si="13"/>
        <v>0.82305936073059371</v>
      </c>
      <c r="AL134" s="19">
        <v>5.0599999999999996</v>
      </c>
      <c r="AM134" s="19">
        <v>32.96</v>
      </c>
      <c r="AO134" s="19">
        <v>15.76</v>
      </c>
      <c r="AP134" s="1" t="s">
        <v>1493</v>
      </c>
    </row>
    <row r="135" spans="1:42" x14ac:dyDescent="0.35">
      <c r="A135" s="11">
        <v>134</v>
      </c>
      <c r="B135" s="12" t="s">
        <v>541</v>
      </c>
      <c r="C135" s="11" t="s">
        <v>13</v>
      </c>
      <c r="D135" s="11" t="s">
        <v>542</v>
      </c>
      <c r="E135" s="11" t="s">
        <v>66</v>
      </c>
      <c r="F135" s="11" t="s">
        <v>543</v>
      </c>
      <c r="G135" s="13">
        <v>23406</v>
      </c>
      <c r="H135" s="13">
        <v>30391</v>
      </c>
      <c r="I135" s="14">
        <v>44166</v>
      </c>
      <c r="J135" s="15">
        <v>5.6</v>
      </c>
      <c r="K135" s="34" t="s">
        <v>122</v>
      </c>
      <c r="L135" s="15">
        <v>8</v>
      </c>
      <c r="M135" s="15">
        <v>2.2000000000000002</v>
      </c>
      <c r="N135" s="15" t="s">
        <v>1644</v>
      </c>
      <c r="P135" s="19">
        <v>20</v>
      </c>
      <c r="Q135" s="17">
        <v>292</v>
      </c>
      <c r="R135" s="26">
        <v>69</v>
      </c>
      <c r="S135" s="13">
        <v>555</v>
      </c>
      <c r="T135" s="17">
        <v>54.777777777777779</v>
      </c>
      <c r="U135" s="17">
        <v>2</v>
      </c>
      <c r="V135" s="17">
        <v>7</v>
      </c>
      <c r="W135" s="46">
        <f t="shared" si="14"/>
        <v>0.22222222222222221</v>
      </c>
      <c r="X135" s="16">
        <v>44123</v>
      </c>
      <c r="Y135" s="16">
        <v>44077</v>
      </c>
      <c r="AA135" s="17">
        <v>21435</v>
      </c>
      <c r="AB135" s="17">
        <v>23406</v>
      </c>
      <c r="AC135" s="39">
        <f t="shared" si="8"/>
        <v>-8.4209177134068183E-2</v>
      </c>
      <c r="AD135" s="19">
        <v>2.37</v>
      </c>
      <c r="AE135" s="19">
        <v>5.51</v>
      </c>
      <c r="AF135" s="18">
        <f t="shared" si="12"/>
        <v>-0.56987295825771322</v>
      </c>
      <c r="AG135" s="17">
        <v>1228</v>
      </c>
      <c r="AH135" s="17">
        <v>53678</v>
      </c>
      <c r="AI135" s="19">
        <v>75.180000000000007</v>
      </c>
      <c r="AJ135" s="19">
        <v>53.78</v>
      </c>
      <c r="AK135" s="18">
        <f t="shared" si="13"/>
        <v>0.39791744142804025</v>
      </c>
      <c r="AL135" s="19">
        <v>31.13</v>
      </c>
      <c r="AM135" s="19">
        <v>95.75</v>
      </c>
      <c r="AO135" s="19">
        <v>32.08</v>
      </c>
      <c r="AP135" s="37" t="s">
        <v>544</v>
      </c>
    </row>
    <row r="136" spans="1:42" x14ac:dyDescent="0.35">
      <c r="A136" s="11">
        <v>135</v>
      </c>
      <c r="B136" s="12" t="s">
        <v>631</v>
      </c>
      <c r="C136" s="11" t="s">
        <v>9</v>
      </c>
      <c r="D136" s="11" t="s">
        <v>632</v>
      </c>
      <c r="E136" s="11" t="s">
        <v>66</v>
      </c>
      <c r="F136" s="11" t="s">
        <v>633</v>
      </c>
      <c r="G136" s="13">
        <v>23362</v>
      </c>
      <c r="H136" s="13">
        <v>23747</v>
      </c>
      <c r="I136" s="14">
        <v>43928</v>
      </c>
      <c r="J136" s="15">
        <v>6.7</v>
      </c>
      <c r="K136" s="34" t="s">
        <v>121</v>
      </c>
      <c r="L136" s="15">
        <v>8.5</v>
      </c>
      <c r="M136" s="15">
        <v>0.05</v>
      </c>
      <c r="N136" s="15" t="s">
        <v>1644</v>
      </c>
      <c r="P136" s="19">
        <v>19.61</v>
      </c>
      <c r="Q136" s="17">
        <v>150</v>
      </c>
      <c r="R136" s="26">
        <v>130.904</v>
      </c>
      <c r="S136" s="13">
        <v>396.53</v>
      </c>
      <c r="T136" s="43">
        <v>67.117647058823536</v>
      </c>
      <c r="U136" s="43">
        <v>6</v>
      </c>
      <c r="V136" s="43">
        <v>11</v>
      </c>
      <c r="W136" s="46">
        <f t="shared" si="14"/>
        <v>0.35294117647058826</v>
      </c>
      <c r="X136" s="16">
        <v>44233</v>
      </c>
      <c r="Y136" s="16">
        <v>44196</v>
      </c>
      <c r="Z136" s="16" t="s">
        <v>1649</v>
      </c>
      <c r="AA136" s="17">
        <v>25424</v>
      </c>
      <c r="AB136" s="17">
        <v>23362</v>
      </c>
      <c r="AC136" s="39">
        <f t="shared" si="8"/>
        <v>8.8262991182261788E-2</v>
      </c>
      <c r="AD136" s="19">
        <v>12.31</v>
      </c>
      <c r="AE136" s="19">
        <v>12.88</v>
      </c>
      <c r="AF136" s="18">
        <f t="shared" si="12"/>
        <v>-4.4254658385093189E-2</v>
      </c>
      <c r="AG136" s="17">
        <v>14689</v>
      </c>
      <c r="AH136" s="17">
        <v>62948</v>
      </c>
      <c r="AI136" s="19">
        <v>228.22</v>
      </c>
      <c r="AJ136" s="19">
        <v>232.85</v>
      </c>
      <c r="AK136" s="18">
        <f t="shared" si="13"/>
        <v>-1.9884045522868779E-2</v>
      </c>
      <c r="AL136" s="19">
        <v>177.05</v>
      </c>
      <c r="AM136" s="19">
        <v>276.69</v>
      </c>
      <c r="AN136" s="22">
        <v>3.09E-2</v>
      </c>
      <c r="AO136" s="19">
        <v>18.510000000000002</v>
      </c>
    </row>
    <row r="137" spans="1:42" x14ac:dyDescent="0.35">
      <c r="A137" s="11">
        <v>136</v>
      </c>
      <c r="B137" s="12" t="s">
        <v>719</v>
      </c>
      <c r="C137" s="11" t="s">
        <v>211</v>
      </c>
      <c r="D137" s="11" t="s">
        <v>720</v>
      </c>
      <c r="E137" s="11" t="s">
        <v>66</v>
      </c>
      <c r="F137" s="11" t="s">
        <v>721</v>
      </c>
      <c r="G137" s="13">
        <v>23179.4</v>
      </c>
      <c r="H137" s="13">
        <v>22785.1</v>
      </c>
      <c r="I137" s="14">
        <v>43909</v>
      </c>
      <c r="J137" s="15">
        <v>1.46</v>
      </c>
      <c r="K137" s="34" t="s">
        <v>123</v>
      </c>
      <c r="L137" s="15">
        <v>3.4</v>
      </c>
      <c r="M137" s="15">
        <v>0.44600000000000001</v>
      </c>
      <c r="N137" s="15" t="s">
        <v>1644</v>
      </c>
      <c r="P137" s="19">
        <v>6.9</v>
      </c>
      <c r="Q137" s="17">
        <v>155</v>
      </c>
      <c r="R137" s="26">
        <v>44.53</v>
      </c>
      <c r="S137" s="13">
        <v>359.3</v>
      </c>
      <c r="T137" s="17">
        <v>57.333333333333336</v>
      </c>
      <c r="U137" s="17">
        <v>3</v>
      </c>
      <c r="V137" s="17">
        <v>6</v>
      </c>
      <c r="W137" s="46">
        <f t="shared" si="14"/>
        <v>0.33333333333333331</v>
      </c>
      <c r="X137" s="16">
        <v>44246</v>
      </c>
      <c r="Y137" s="16">
        <v>44196</v>
      </c>
      <c r="Z137" s="16" t="s">
        <v>1649</v>
      </c>
      <c r="AA137" s="17">
        <v>20443</v>
      </c>
      <c r="AB137" s="17">
        <v>23179</v>
      </c>
      <c r="AC137" s="39">
        <f t="shared" si="8"/>
        <v>-0.1180378791147159</v>
      </c>
      <c r="AD137" s="19">
        <v>6.74</v>
      </c>
      <c r="AE137" s="19">
        <v>5.28</v>
      </c>
      <c r="AF137" s="18">
        <f t="shared" si="12"/>
        <v>0.27651515151515149</v>
      </c>
      <c r="AG137" s="17">
        <v>1928.4</v>
      </c>
      <c r="AH137" s="17">
        <v>13247</v>
      </c>
      <c r="AI137" s="19">
        <v>59.01</v>
      </c>
      <c r="AJ137" s="19">
        <v>49.12</v>
      </c>
      <c r="AK137" s="18">
        <f t="shared" si="13"/>
        <v>0.20134364820846909</v>
      </c>
      <c r="AL137" s="19">
        <v>19.989999999999998</v>
      </c>
      <c r="AM137" s="19">
        <v>81.900000000000006</v>
      </c>
      <c r="AN137" s="22">
        <v>2.2100000000000002E-2</v>
      </c>
      <c r="AO137" s="19">
        <v>11.87</v>
      </c>
    </row>
    <row r="138" spans="1:42" x14ac:dyDescent="0.35">
      <c r="A138" s="11">
        <v>137</v>
      </c>
      <c r="B138" s="12" t="s">
        <v>811</v>
      </c>
      <c r="C138" s="11" t="s">
        <v>31</v>
      </c>
      <c r="D138" s="11" t="s">
        <v>812</v>
      </c>
      <c r="E138" s="11" t="s">
        <v>66</v>
      </c>
      <c r="F138" s="11" t="s">
        <v>813</v>
      </c>
      <c r="G138" s="13">
        <v>22977</v>
      </c>
      <c r="H138" s="13">
        <v>20609</v>
      </c>
      <c r="I138" s="14">
        <v>44168</v>
      </c>
      <c r="J138" s="15">
        <v>13</v>
      </c>
      <c r="K138" s="34" t="s">
        <v>124</v>
      </c>
      <c r="L138" s="15">
        <v>11.3</v>
      </c>
      <c r="M138" s="15">
        <v>0.4</v>
      </c>
      <c r="N138" s="15" t="s">
        <v>1644</v>
      </c>
      <c r="P138" s="19">
        <v>26.3</v>
      </c>
      <c r="Q138" s="17">
        <v>195</v>
      </c>
      <c r="R138" s="26">
        <v>135</v>
      </c>
      <c r="S138" s="13">
        <v>424</v>
      </c>
      <c r="T138" s="43">
        <v>63</v>
      </c>
      <c r="U138" s="43">
        <v>5</v>
      </c>
      <c r="V138" s="43">
        <v>7</v>
      </c>
      <c r="W138" s="46">
        <f t="shared" si="14"/>
        <v>0.41666666666666669</v>
      </c>
      <c r="X138" s="16">
        <v>44154</v>
      </c>
      <c r="Y138" s="16">
        <v>44104</v>
      </c>
      <c r="AA138" s="17">
        <v>21846</v>
      </c>
      <c r="AB138" s="17">
        <v>22977</v>
      </c>
      <c r="AC138" s="39">
        <f t="shared" si="8"/>
        <v>-4.9223136179657921E-2</v>
      </c>
      <c r="AD138" s="19">
        <v>4.8899999999999997</v>
      </c>
      <c r="AE138" s="19">
        <v>5.32</v>
      </c>
      <c r="AF138" s="18">
        <f t="shared" si="12"/>
        <v>-8.0827067669173039E-2</v>
      </c>
      <c r="AG138" s="17">
        <v>15910</v>
      </c>
      <c r="AH138" s="17">
        <v>80919</v>
      </c>
      <c r="AI138" s="19">
        <v>218.39</v>
      </c>
      <c r="AJ138" s="19">
        <v>186.46</v>
      </c>
      <c r="AK138" s="18">
        <f t="shared" si="13"/>
        <v>0.1712431620722942</v>
      </c>
      <c r="AL138" s="19">
        <v>133.93</v>
      </c>
      <c r="AM138" s="19">
        <v>226.13</v>
      </c>
      <c r="AN138" s="22">
        <v>5.7999999999999996E-3</v>
      </c>
      <c r="AO138" s="19">
        <v>45.47</v>
      </c>
    </row>
    <row r="139" spans="1:42" x14ac:dyDescent="0.35">
      <c r="A139" s="11">
        <v>138</v>
      </c>
      <c r="B139" s="12" t="s">
        <v>901</v>
      </c>
      <c r="C139" s="11" t="s">
        <v>13</v>
      </c>
      <c r="D139" s="11" t="s">
        <v>902</v>
      </c>
      <c r="E139" s="11" t="s">
        <v>66</v>
      </c>
      <c r="F139" s="11" t="s">
        <v>903</v>
      </c>
      <c r="G139" s="13">
        <v>22597</v>
      </c>
      <c r="H139" s="13">
        <v>20848</v>
      </c>
      <c r="I139" s="14">
        <v>44246</v>
      </c>
      <c r="J139" s="15">
        <v>1</v>
      </c>
      <c r="K139" s="34" t="s">
        <v>122</v>
      </c>
      <c r="L139" s="15">
        <v>16.100000000000001</v>
      </c>
      <c r="M139" s="15">
        <v>2</v>
      </c>
      <c r="N139" s="15" t="s">
        <v>1644</v>
      </c>
      <c r="P139" s="19">
        <v>3.7</v>
      </c>
      <c r="Q139" s="17">
        <v>15</v>
      </c>
      <c r="R139" s="26">
        <v>239</v>
      </c>
      <c r="S139" s="13">
        <v>448</v>
      </c>
      <c r="W139" s="46" t="e">
        <f t="shared" si="14"/>
        <v>#DIV/0!</v>
      </c>
      <c r="X139" s="16">
        <v>44183</v>
      </c>
      <c r="Y139" s="16">
        <v>44136</v>
      </c>
      <c r="AA139" s="17">
        <v>23888</v>
      </c>
      <c r="AB139" s="17">
        <v>22597</v>
      </c>
      <c r="AC139" s="39">
        <f t="shared" si="8"/>
        <v>5.7131477629773865E-2</v>
      </c>
      <c r="AD139" s="19">
        <v>6.33</v>
      </c>
      <c r="AE139" s="19">
        <v>6.43</v>
      </c>
      <c r="AF139" s="18">
        <f t="shared" si="12"/>
        <v>-1.5552099533436959E-2</v>
      </c>
      <c r="AG139" s="17">
        <v>43447</v>
      </c>
      <c r="AH139" s="17">
        <v>75933</v>
      </c>
      <c r="AI139" s="19">
        <v>437.85</v>
      </c>
      <c r="AJ139" s="19">
        <v>302.22000000000003</v>
      </c>
      <c r="AK139" s="18">
        <f t="shared" si="13"/>
        <v>0.4487790351399642</v>
      </c>
      <c r="AL139" s="19">
        <v>155.66999999999999</v>
      </c>
      <c r="AM139" s="19">
        <v>495.14</v>
      </c>
      <c r="AN139" s="22">
        <v>3.4200000000000001E-2</v>
      </c>
      <c r="AO139" s="19">
        <v>48.72</v>
      </c>
    </row>
    <row r="140" spans="1:42" x14ac:dyDescent="0.35">
      <c r="A140" s="11">
        <v>139</v>
      </c>
      <c r="B140" s="12" t="s">
        <v>987</v>
      </c>
      <c r="C140" s="11" t="s">
        <v>200</v>
      </c>
      <c r="D140" s="11" t="s">
        <v>988</v>
      </c>
      <c r="E140" s="11" t="s">
        <v>66</v>
      </c>
      <c r="F140" s="11" t="s">
        <v>989</v>
      </c>
      <c r="G140" s="13">
        <v>22588.9</v>
      </c>
      <c r="H140" s="13">
        <v>25067.3</v>
      </c>
      <c r="I140" s="14">
        <v>43917</v>
      </c>
      <c r="J140" s="15">
        <v>6.1449999999999996</v>
      </c>
      <c r="K140" s="34" t="s">
        <v>122</v>
      </c>
      <c r="L140" s="15">
        <v>4.5</v>
      </c>
      <c r="M140" s="15">
        <v>4.1000000000000003E-3</v>
      </c>
      <c r="N140" s="15" t="s">
        <v>1644</v>
      </c>
      <c r="P140" s="19">
        <v>19</v>
      </c>
      <c r="Q140" s="17">
        <v>218</v>
      </c>
      <c r="R140" s="26">
        <v>87.572999999999993</v>
      </c>
      <c r="S140" s="13">
        <v>322</v>
      </c>
      <c r="W140" s="46" t="e">
        <f t="shared" si="14"/>
        <v>#DIV/0!</v>
      </c>
      <c r="X140" s="16">
        <v>44253</v>
      </c>
      <c r="Y140" s="16">
        <v>44196</v>
      </c>
      <c r="Z140" s="16" t="s">
        <v>1649</v>
      </c>
      <c r="AA140" s="17">
        <v>20139.657999999999</v>
      </c>
      <c r="AB140" s="17">
        <v>22588.858</v>
      </c>
      <c r="AC140" s="39">
        <f t="shared" si="8"/>
        <v>-0.10842513596747567</v>
      </c>
      <c r="AD140" s="19">
        <v>2.36</v>
      </c>
      <c r="AE140" s="19">
        <v>4.1399999999999997</v>
      </c>
      <c r="AF140" s="18">
        <f t="shared" si="12"/>
        <v>-0.42995169082125601</v>
      </c>
      <c r="AG140" s="17">
        <v>2229</v>
      </c>
      <c r="AH140" s="17">
        <v>20125</v>
      </c>
      <c r="AI140" s="19">
        <v>53.19</v>
      </c>
      <c r="AJ140" s="19">
        <v>54.14</v>
      </c>
      <c r="AK140" s="18">
        <f t="shared" si="13"/>
        <v>-1.7547100110823843E-2</v>
      </c>
      <c r="AL140" s="19">
        <v>27.53</v>
      </c>
      <c r="AM140" s="19">
        <v>66.62</v>
      </c>
      <c r="AN140" s="22">
        <v>2.5700000000000001E-2</v>
      </c>
      <c r="AO140" s="19">
        <v>28.06</v>
      </c>
    </row>
    <row r="141" spans="1:42" x14ac:dyDescent="0.35">
      <c r="A141" s="11">
        <v>140</v>
      </c>
      <c r="B141" s="12" t="s">
        <v>1073</v>
      </c>
      <c r="C141" s="11" t="s">
        <v>9</v>
      </c>
      <c r="D141" s="11" t="s">
        <v>1074</v>
      </c>
      <c r="E141" s="11" t="s">
        <v>66</v>
      </c>
      <c r="F141" s="11" t="s">
        <v>1075</v>
      </c>
      <c r="G141" s="13">
        <v>22449</v>
      </c>
      <c r="H141" s="13">
        <v>22127</v>
      </c>
      <c r="I141" s="14">
        <v>43914</v>
      </c>
      <c r="J141" s="15">
        <v>5.6094710000000001</v>
      </c>
      <c r="K141" s="34" t="s">
        <v>121</v>
      </c>
      <c r="L141" s="15">
        <v>8.6999999999999993</v>
      </c>
      <c r="M141" s="15">
        <v>2.0920000000000001</v>
      </c>
      <c r="N141" s="15" t="s">
        <v>1644</v>
      </c>
      <c r="P141" s="19">
        <v>29.1</v>
      </c>
      <c r="Q141" s="17">
        <v>88</v>
      </c>
      <c r="S141" s="13">
        <v>454</v>
      </c>
      <c r="W141" s="46" t="e">
        <f t="shared" si="14"/>
        <v>#DIV/0!</v>
      </c>
      <c r="X141" s="16">
        <v>44252</v>
      </c>
      <c r="Y141" s="16">
        <v>44196</v>
      </c>
      <c r="Z141" s="16" t="s">
        <v>1649</v>
      </c>
      <c r="AA141" s="17">
        <v>24689</v>
      </c>
      <c r="AB141" s="17">
        <v>22449</v>
      </c>
      <c r="AC141" s="39">
        <f t="shared" si="8"/>
        <v>9.978172747115685E-2</v>
      </c>
      <c r="AD141" s="19">
        <v>0.1</v>
      </c>
      <c r="AE141" s="19">
        <v>4.22</v>
      </c>
      <c r="AF141" s="18">
        <f t="shared" si="12"/>
        <v>-0.97630331753554511</v>
      </c>
      <c r="AG141" s="17">
        <v>8108</v>
      </c>
      <c r="AH141" s="17">
        <v>68407</v>
      </c>
      <c r="AI141" s="19">
        <v>58.26</v>
      </c>
      <c r="AJ141" s="19">
        <v>62.44</v>
      </c>
      <c r="AK141" s="18">
        <f t="shared" si="13"/>
        <v>-6.6944266495836E-2</v>
      </c>
      <c r="AL141" s="19">
        <v>56.56</v>
      </c>
      <c r="AM141" s="19">
        <v>85.97</v>
      </c>
      <c r="AN141" s="22">
        <v>4.3900000000000002E-2</v>
      </c>
      <c r="AO141" s="19">
        <v>660.71</v>
      </c>
    </row>
    <row r="142" spans="1:42" x14ac:dyDescent="0.35">
      <c r="A142" s="11">
        <v>141</v>
      </c>
      <c r="B142" s="12" t="s">
        <v>1564</v>
      </c>
      <c r="C142" s="11" t="s">
        <v>261</v>
      </c>
      <c r="D142" s="11" t="s">
        <v>1565</v>
      </c>
      <c r="E142" s="11" t="s">
        <v>66</v>
      </c>
      <c r="F142" s="11" t="s">
        <v>1566</v>
      </c>
      <c r="G142" s="13">
        <v>22428</v>
      </c>
      <c r="H142" s="13">
        <v>21965</v>
      </c>
      <c r="I142" s="14">
        <v>43930</v>
      </c>
      <c r="J142" s="15">
        <v>3.19</v>
      </c>
      <c r="K142" s="15" t="s">
        <v>121</v>
      </c>
      <c r="L142" s="15">
        <v>2.2000000000000002</v>
      </c>
      <c r="M142" s="15">
        <v>0.22</v>
      </c>
      <c r="N142" s="15" t="s">
        <v>1644</v>
      </c>
      <c r="P142" s="19">
        <v>8.8000000000000007</v>
      </c>
      <c r="Q142" s="17">
        <v>86.6</v>
      </c>
      <c r="R142" s="26">
        <v>101.3</v>
      </c>
      <c r="S142" s="13">
        <v>308.54000000000002</v>
      </c>
      <c r="T142" s="43"/>
      <c r="U142" s="43"/>
      <c r="V142" s="43"/>
      <c r="W142" s="46" t="e">
        <f t="shared" si="14"/>
        <v>#DIV/0!</v>
      </c>
      <c r="X142" s="16">
        <v>44235</v>
      </c>
      <c r="Y142" s="16">
        <v>44196</v>
      </c>
      <c r="Z142" s="16" t="s">
        <v>1649</v>
      </c>
      <c r="AA142" s="17">
        <v>9048</v>
      </c>
      <c r="AB142" s="17">
        <v>22428</v>
      </c>
      <c r="AC142" s="39">
        <f t="shared" si="8"/>
        <v>-0.59657570893525946</v>
      </c>
      <c r="AD142" s="19">
        <v>-5.44</v>
      </c>
      <c r="AE142" s="19">
        <v>4.28</v>
      </c>
      <c r="AF142" s="18">
        <f t="shared" si="12"/>
        <v>-2.2710280373831777</v>
      </c>
      <c r="AG142" s="17">
        <v>970</v>
      </c>
      <c r="AH142" s="17">
        <v>34588</v>
      </c>
      <c r="AI142" s="19">
        <v>46.61</v>
      </c>
      <c r="AJ142" s="19">
        <v>53.77</v>
      </c>
      <c r="AK142" s="18">
        <f t="shared" si="13"/>
        <v>-0.13315975450994985</v>
      </c>
      <c r="AL142" s="19">
        <v>57.55</v>
      </c>
      <c r="AM142" s="19">
        <v>60.7</v>
      </c>
      <c r="AP142" s="1"/>
    </row>
    <row r="143" spans="1:42" ht="17" customHeight="1" x14ac:dyDescent="0.35">
      <c r="A143" s="11">
        <v>142</v>
      </c>
      <c r="B143" s="12" t="s">
        <v>1159</v>
      </c>
      <c r="C143" s="11" t="s">
        <v>167</v>
      </c>
      <c r="D143" s="11" t="s">
        <v>1160</v>
      </c>
      <c r="E143" s="11" t="s">
        <v>66</v>
      </c>
      <c r="F143" s="11" t="s">
        <v>1161</v>
      </c>
      <c r="G143" s="13">
        <v>22408</v>
      </c>
      <c r="H143" s="13">
        <v>23995</v>
      </c>
      <c r="I143" s="14">
        <v>43928</v>
      </c>
      <c r="J143" s="15">
        <v>2.6</v>
      </c>
      <c r="K143" s="34" t="s">
        <v>124</v>
      </c>
      <c r="L143" s="15">
        <v>12</v>
      </c>
      <c r="M143" s="15">
        <v>0.3</v>
      </c>
      <c r="N143" s="15" t="s">
        <v>1644</v>
      </c>
      <c r="P143" s="19">
        <v>12.7</v>
      </c>
      <c r="Q143" s="17">
        <v>146</v>
      </c>
      <c r="R143" s="26">
        <v>87</v>
      </c>
      <c r="S143" s="13">
        <v>493</v>
      </c>
      <c r="T143" s="43">
        <v>60.6</v>
      </c>
      <c r="U143" s="43">
        <v>3</v>
      </c>
      <c r="V143" s="43">
        <v>7</v>
      </c>
      <c r="W143" s="46">
        <f t="shared" si="14"/>
        <v>0.3</v>
      </c>
      <c r="X143" s="16">
        <v>44232</v>
      </c>
      <c r="Y143" s="16">
        <v>44196</v>
      </c>
      <c r="Z143" s="16" t="s">
        <v>1649</v>
      </c>
      <c r="AA143" s="17">
        <v>14445</v>
      </c>
      <c r="AB143" s="17">
        <v>22408</v>
      </c>
      <c r="AC143" s="39">
        <f t="shared" ref="AC143:AC206" si="15">(AA143-AB143)/AB143</f>
        <v>-0.35536415565869334</v>
      </c>
      <c r="AD143" s="19">
        <f>-2945/881</f>
        <v>-3.3427922814982973</v>
      </c>
      <c r="AE143" s="19">
        <v>-1.29</v>
      </c>
      <c r="AF143" s="18">
        <f t="shared" si="12"/>
        <v>1.5913118461227109</v>
      </c>
      <c r="AG143" s="17">
        <v>2804</v>
      </c>
      <c r="AH143" s="17">
        <v>20680</v>
      </c>
      <c r="AI143" s="19">
        <v>18.86</v>
      </c>
      <c r="AJ143" s="19">
        <v>23.95</v>
      </c>
      <c r="AK143" s="18">
        <f t="shared" si="13"/>
        <v>-0.21252609603340292</v>
      </c>
      <c r="AL143" s="19">
        <v>4.25</v>
      </c>
      <c r="AM143" s="19">
        <v>24.74</v>
      </c>
      <c r="AN143" s="22">
        <v>7.6E-3</v>
      </c>
      <c r="AP143" s="37" t="s">
        <v>1149</v>
      </c>
    </row>
    <row r="144" spans="1:42" ht="17" customHeight="1" x14ac:dyDescent="0.35">
      <c r="A144" s="11">
        <v>143</v>
      </c>
      <c r="B144" s="12" t="s">
        <v>1244</v>
      </c>
      <c r="C144" s="11" t="s">
        <v>207</v>
      </c>
      <c r="D144" s="11" t="s">
        <v>1245</v>
      </c>
      <c r="E144" s="11" t="s">
        <v>66</v>
      </c>
      <c r="F144" s="11" t="s">
        <v>1246</v>
      </c>
      <c r="G144" s="13">
        <v>22401</v>
      </c>
      <c r="H144" s="13">
        <v>23443</v>
      </c>
      <c r="I144" s="14">
        <v>43929</v>
      </c>
      <c r="J144" s="15">
        <v>4.13</v>
      </c>
      <c r="K144" s="34" t="s">
        <v>124</v>
      </c>
      <c r="L144" s="15">
        <v>17.64</v>
      </c>
      <c r="M144" s="15">
        <v>0.15</v>
      </c>
      <c r="N144" s="15" t="s">
        <v>1644</v>
      </c>
      <c r="P144" s="19">
        <v>17.239999999999998</v>
      </c>
      <c r="Q144" s="17">
        <v>243</v>
      </c>
      <c r="R144" s="26">
        <v>71.3</v>
      </c>
      <c r="S144" s="13">
        <v>471</v>
      </c>
      <c r="T144" s="43">
        <v>62</v>
      </c>
      <c r="U144" s="43">
        <v>2</v>
      </c>
      <c r="V144" s="43">
        <v>8</v>
      </c>
      <c r="W144" s="46">
        <f t="shared" si="14"/>
        <v>0.2</v>
      </c>
      <c r="X144" s="16">
        <v>44252</v>
      </c>
      <c r="Y144" s="16">
        <v>44186</v>
      </c>
      <c r="Z144" s="16" t="s">
        <v>1649</v>
      </c>
      <c r="AA144" s="17">
        <v>20712</v>
      </c>
      <c r="AB144" s="17">
        <v>21458</v>
      </c>
      <c r="AC144" s="39">
        <f t="shared" si="15"/>
        <v>-3.4765588591667444E-2</v>
      </c>
      <c r="AD144" s="19">
        <v>-1.1399999999999999</v>
      </c>
      <c r="AE144" s="19">
        <v>-4.92</v>
      </c>
      <c r="AF144" s="18">
        <f t="shared" si="12"/>
        <v>-0.76829268292682928</v>
      </c>
      <c r="AG144" s="17">
        <v>18870</v>
      </c>
      <c r="AH144" s="17">
        <v>59394</v>
      </c>
      <c r="AI144" s="19">
        <v>9.57</v>
      </c>
      <c r="AJ144" s="19">
        <v>11.84</v>
      </c>
      <c r="AK144" s="18">
        <f t="shared" si="13"/>
        <v>-0.19172297297297294</v>
      </c>
      <c r="AL144" s="19">
        <v>8.16</v>
      </c>
      <c r="AM144" s="19">
        <v>16.600000000000001</v>
      </c>
      <c r="AN144" s="22">
        <v>6.9900000000000004E-2</v>
      </c>
      <c r="AP144" s="37" t="s">
        <v>1247</v>
      </c>
    </row>
    <row r="145" spans="1:42" ht="17" customHeight="1" x14ac:dyDescent="0.35">
      <c r="A145" s="11">
        <v>144</v>
      </c>
      <c r="B145" s="12" t="s">
        <v>1324</v>
      </c>
      <c r="C145" s="11" t="s">
        <v>228</v>
      </c>
      <c r="D145" s="11" t="s">
        <v>1325</v>
      </c>
      <c r="E145" s="11" t="s">
        <v>66</v>
      </c>
      <c r="F145" s="11" t="s">
        <v>1326</v>
      </c>
      <c r="G145" s="13">
        <v>22376</v>
      </c>
      <c r="H145" s="13">
        <v>23306</v>
      </c>
      <c r="I145" s="14">
        <v>43922</v>
      </c>
      <c r="J145" s="15">
        <v>4</v>
      </c>
      <c r="K145" s="34" t="s">
        <v>123</v>
      </c>
      <c r="L145" s="15">
        <v>17.100000000000001</v>
      </c>
      <c r="M145" s="15">
        <v>5.5</v>
      </c>
      <c r="N145" s="15" t="s">
        <v>1644</v>
      </c>
      <c r="P145" s="19">
        <v>15.9</v>
      </c>
      <c r="Q145" s="17">
        <v>179</v>
      </c>
      <c r="R145" s="26">
        <v>88.81</v>
      </c>
      <c r="S145" s="13">
        <v>344.88600000000002</v>
      </c>
      <c r="T145" s="43">
        <v>62.18181818181818</v>
      </c>
      <c r="U145" s="43">
        <v>3</v>
      </c>
      <c r="V145" s="43">
        <v>8</v>
      </c>
      <c r="W145" s="46">
        <f t="shared" si="14"/>
        <v>0.27272727272727271</v>
      </c>
      <c r="X145" s="16">
        <v>44246</v>
      </c>
      <c r="Y145" s="16">
        <v>44196</v>
      </c>
      <c r="Z145" s="16" t="s">
        <v>1649</v>
      </c>
      <c r="AA145" s="17">
        <v>20580</v>
      </c>
      <c r="AB145" s="17">
        <v>22376</v>
      </c>
      <c r="AC145" s="39">
        <f t="shared" si="15"/>
        <v>-8.0264569181265635E-2</v>
      </c>
      <c r="AD145" s="19">
        <v>1.22</v>
      </c>
      <c r="AE145" s="19">
        <v>3.07</v>
      </c>
      <c r="AF145" s="18">
        <f t="shared" si="12"/>
        <v>-0.60260586319218234</v>
      </c>
      <c r="AG145" s="17">
        <v>3315</v>
      </c>
      <c r="AH145" s="17">
        <v>31718</v>
      </c>
      <c r="AI145" s="19">
        <v>49.2</v>
      </c>
      <c r="AJ145" s="19">
        <v>43.22</v>
      </c>
      <c r="AK145" s="18">
        <f t="shared" si="13"/>
        <v>0.13836186950485896</v>
      </c>
      <c r="AL145" s="19">
        <v>26.38</v>
      </c>
      <c r="AM145" s="19">
        <v>56.98</v>
      </c>
      <c r="AN145" s="22">
        <v>3.7900000000000003E-2</v>
      </c>
      <c r="AO145" s="19">
        <v>45.66</v>
      </c>
    </row>
    <row r="146" spans="1:42" ht="17" customHeight="1" x14ac:dyDescent="0.35">
      <c r="A146" s="11">
        <v>145</v>
      </c>
      <c r="B146" s="12" t="s">
        <v>28</v>
      </c>
      <c r="C146" s="11" t="s">
        <v>9</v>
      </c>
      <c r="D146" s="11" t="s">
        <v>29</v>
      </c>
      <c r="E146" s="11" t="s">
        <v>66</v>
      </c>
      <c r="F146" s="11" t="s">
        <v>74</v>
      </c>
      <c r="G146" s="13">
        <v>22319.5</v>
      </c>
      <c r="H146" s="13">
        <v>24555.7</v>
      </c>
      <c r="I146" s="14">
        <v>44245</v>
      </c>
      <c r="J146" s="15">
        <v>7.3140000000000001</v>
      </c>
      <c r="K146" s="34" t="s">
        <v>121</v>
      </c>
      <c r="L146" s="15">
        <v>13.7</v>
      </c>
      <c r="M146" s="15">
        <v>2.7</v>
      </c>
      <c r="N146" s="15" t="s">
        <v>1644</v>
      </c>
      <c r="P146" s="19">
        <v>23.709</v>
      </c>
      <c r="Q146" s="17">
        <v>233</v>
      </c>
      <c r="R146" s="26">
        <v>101.752</v>
      </c>
      <c r="S146" s="13">
        <v>357</v>
      </c>
      <c r="T146" s="43">
        <v>63.1</v>
      </c>
      <c r="U146" s="43">
        <v>2</v>
      </c>
      <c r="V146" s="43">
        <v>9</v>
      </c>
      <c r="W146" s="46">
        <f t="shared" si="14"/>
        <v>0.18181818181818182</v>
      </c>
      <c r="X146" s="16">
        <v>44244</v>
      </c>
      <c r="Y146" s="16">
        <v>44196</v>
      </c>
      <c r="Z146" s="16" t="s">
        <v>1649</v>
      </c>
      <c r="AA146" s="17">
        <v>24539.8</v>
      </c>
      <c r="AB146" s="17">
        <v>22319.5</v>
      </c>
      <c r="AC146" s="39">
        <f t="shared" si="15"/>
        <v>9.9478034902215517E-2</v>
      </c>
      <c r="AD146" s="19">
        <v>6.79</v>
      </c>
      <c r="AE146" s="19">
        <v>8.89</v>
      </c>
      <c r="AF146" s="18">
        <f t="shared" si="12"/>
        <v>-0.23622047244094493</v>
      </c>
      <c r="AG146" s="17">
        <v>3766.5</v>
      </c>
      <c r="AH146" s="17">
        <v>46633.1</v>
      </c>
      <c r="AI146" s="19">
        <v>168.14</v>
      </c>
      <c r="AJ146" s="19">
        <v>128.31</v>
      </c>
      <c r="AK146" s="18">
        <f t="shared" si="13"/>
        <v>0.31042007637752306</v>
      </c>
      <c r="AL146" s="19">
        <v>117.06</v>
      </c>
      <c r="AM146" s="19">
        <v>218</v>
      </c>
      <c r="AN146" s="22">
        <v>1.6400000000000001E-2</v>
      </c>
      <c r="AO146" s="19">
        <v>30.49</v>
      </c>
    </row>
    <row r="147" spans="1:42" ht="17" customHeight="1" x14ac:dyDescent="0.35">
      <c r="A147" s="11">
        <v>146</v>
      </c>
      <c r="B147" s="12" t="s">
        <v>1407</v>
      </c>
      <c r="C147" s="11" t="s">
        <v>181</v>
      </c>
      <c r="D147" s="11" t="s">
        <v>1408</v>
      </c>
      <c r="E147" s="11" t="s">
        <v>66</v>
      </c>
      <c r="F147" s="11" t="s">
        <v>1409</v>
      </c>
      <c r="G147" s="13">
        <v>22307</v>
      </c>
      <c r="H147" s="13">
        <v>21758</v>
      </c>
      <c r="I147" s="14">
        <v>43909</v>
      </c>
      <c r="J147" s="15">
        <v>5.22</v>
      </c>
      <c r="K147" s="34" t="s">
        <v>124</v>
      </c>
      <c r="L147" s="15">
        <v>9.6</v>
      </c>
      <c r="M147" s="15">
        <v>0.02</v>
      </c>
      <c r="N147" s="15" t="s">
        <v>1644</v>
      </c>
      <c r="P147" s="19">
        <v>14.1</v>
      </c>
      <c r="Q147" s="17">
        <v>250</v>
      </c>
      <c r="R147" s="26">
        <v>56.37</v>
      </c>
      <c r="S147" s="13">
        <v>360</v>
      </c>
      <c r="T147" s="43"/>
      <c r="U147" s="43">
        <v>2</v>
      </c>
      <c r="V147" s="43">
        <v>5</v>
      </c>
      <c r="W147" s="46">
        <f t="shared" si="14"/>
        <v>0.2857142857142857</v>
      </c>
      <c r="X147" s="16">
        <v>44250</v>
      </c>
      <c r="Y147" s="16">
        <v>44196</v>
      </c>
      <c r="Z147" s="16" t="s">
        <v>1649</v>
      </c>
      <c r="AA147" s="17">
        <v>22147</v>
      </c>
      <c r="AB147" s="17">
        <v>22307</v>
      </c>
      <c r="AC147" s="39">
        <f t="shared" si="15"/>
        <v>-7.1726363921638947E-3</v>
      </c>
      <c r="AD147" s="19">
        <v>6.67</v>
      </c>
      <c r="AE147" s="19">
        <v>4.43</v>
      </c>
      <c r="AF147" s="18">
        <f t="shared" si="12"/>
        <v>0.50564334085778784</v>
      </c>
      <c r="AH147" s="17">
        <v>165086</v>
      </c>
      <c r="AI147" s="19">
        <v>44.16</v>
      </c>
      <c r="AJ147" s="19">
        <v>51.11</v>
      </c>
      <c r="AK147" s="18">
        <f t="shared" si="13"/>
        <v>-0.13598121698297794</v>
      </c>
      <c r="AL147" s="19">
        <v>23.07</v>
      </c>
      <c r="AM147" s="19">
        <v>51.82</v>
      </c>
      <c r="AN147" s="22">
        <v>2.64E-2</v>
      </c>
      <c r="AO147" s="19">
        <v>7.61</v>
      </c>
      <c r="AP147" s="37" t="s">
        <v>1410</v>
      </c>
    </row>
    <row r="148" spans="1:42" ht="17" customHeight="1" x14ac:dyDescent="0.35">
      <c r="A148" s="11">
        <v>147</v>
      </c>
      <c r="B148" s="12" t="s">
        <v>170</v>
      </c>
      <c r="C148" s="11" t="s">
        <v>171</v>
      </c>
      <c r="D148" s="11" t="s">
        <v>172</v>
      </c>
      <c r="E148" s="11" t="s">
        <v>66</v>
      </c>
      <c r="F148" s="11" t="s">
        <v>173</v>
      </c>
      <c r="G148" s="13">
        <v>22259.599999999999</v>
      </c>
      <c r="H148" s="13">
        <v>20571.599999999999</v>
      </c>
      <c r="I148" s="14">
        <v>44252</v>
      </c>
      <c r="J148" s="15">
        <v>4.5199999999999996</v>
      </c>
      <c r="K148" s="34" t="s">
        <v>123</v>
      </c>
      <c r="L148" s="15">
        <v>3.3</v>
      </c>
      <c r="M148" s="15">
        <v>0.5</v>
      </c>
      <c r="N148" s="15" t="s">
        <v>1644</v>
      </c>
      <c r="P148" s="19">
        <v>18.28</v>
      </c>
      <c r="Q148" s="17">
        <v>178</v>
      </c>
      <c r="R148" s="26">
        <v>114.66500000000001</v>
      </c>
      <c r="S148" s="13">
        <v>320.17099999999999</v>
      </c>
      <c r="T148" s="43">
        <v>62</v>
      </c>
      <c r="U148" s="43">
        <v>5</v>
      </c>
      <c r="V148" s="43">
        <v>9</v>
      </c>
      <c r="W148" s="46">
        <f t="shared" si="14"/>
        <v>0.35714285714285715</v>
      </c>
      <c r="X148" s="16">
        <v>44198</v>
      </c>
      <c r="Y148" s="16">
        <v>44165</v>
      </c>
      <c r="AA148" s="17">
        <v>22488</v>
      </c>
      <c r="AB148" s="17">
        <v>22259</v>
      </c>
      <c r="AC148" s="39">
        <f t="shared" si="15"/>
        <v>1.0287973404016352E-2</v>
      </c>
      <c r="AD148" s="19">
        <v>7.85</v>
      </c>
      <c r="AE148" s="19">
        <v>5.74</v>
      </c>
      <c r="AF148" s="18">
        <f t="shared" si="12"/>
        <v>0.36759581881533088</v>
      </c>
      <c r="AG148" s="17">
        <v>3632</v>
      </c>
      <c r="AH148" s="17">
        <v>29935</v>
      </c>
      <c r="AI148" s="19">
        <v>77.8</v>
      </c>
      <c r="AJ148" s="19">
        <v>55.09</v>
      </c>
      <c r="AK148" s="18">
        <f t="shared" si="13"/>
        <v>0.4122345253221999</v>
      </c>
      <c r="AL148" s="19">
        <v>25.42</v>
      </c>
      <c r="AM148" s="19">
        <v>95.72</v>
      </c>
      <c r="AN148" s="22">
        <v>1.1599999999999999E-2</v>
      </c>
      <c r="AO148" s="19">
        <v>11.23</v>
      </c>
    </row>
    <row r="149" spans="1:42" ht="17" customHeight="1" x14ac:dyDescent="0.35">
      <c r="A149" s="11">
        <v>148</v>
      </c>
      <c r="B149" s="12" t="s">
        <v>274</v>
      </c>
      <c r="C149" s="11" t="s">
        <v>159</v>
      </c>
      <c r="D149" s="11" t="s">
        <v>275</v>
      </c>
      <c r="E149" s="11" t="s">
        <v>66</v>
      </c>
      <c r="F149" s="11" t="s">
        <v>276</v>
      </c>
      <c r="G149" s="13">
        <v>21971</v>
      </c>
      <c r="H149" s="13">
        <v>18934</v>
      </c>
      <c r="I149" s="14">
        <v>43938</v>
      </c>
      <c r="J149" s="15">
        <v>6.21</v>
      </c>
      <c r="K149" s="34" t="s">
        <v>124</v>
      </c>
      <c r="L149" s="15">
        <v>15.6</v>
      </c>
      <c r="M149" s="15">
        <v>0.3</v>
      </c>
      <c r="N149" s="15" t="s">
        <v>1645</v>
      </c>
      <c r="O149" s="15" t="s">
        <v>1644</v>
      </c>
      <c r="P149" s="19">
        <v>4.4000000000000004</v>
      </c>
      <c r="Q149" s="17">
        <v>86</v>
      </c>
      <c r="R149" s="26">
        <v>185.26</v>
      </c>
      <c r="S149" s="13">
        <v>534.74</v>
      </c>
      <c r="T149" s="43">
        <v>64.400000000000006</v>
      </c>
      <c r="U149" s="43">
        <v>1</v>
      </c>
      <c r="V149" s="43">
        <v>9</v>
      </c>
      <c r="W149" s="46">
        <f t="shared" si="14"/>
        <v>0.1</v>
      </c>
      <c r="X149" s="16">
        <v>44253</v>
      </c>
      <c r="Y149" s="16">
        <v>44196</v>
      </c>
      <c r="Z149" s="16" t="s">
        <v>1649</v>
      </c>
      <c r="AA149" s="17">
        <v>16261</v>
      </c>
      <c r="AB149" s="17">
        <v>21750</v>
      </c>
      <c r="AC149" s="39">
        <f t="shared" si="15"/>
        <v>-0.25236781609195402</v>
      </c>
      <c r="AD149" s="19">
        <v>-17.059999999999999</v>
      </c>
      <c r="AE149" s="19">
        <v>-1.22</v>
      </c>
      <c r="AF149" s="18">
        <f t="shared" si="12"/>
        <v>12.983606557377048</v>
      </c>
      <c r="AG149" s="17">
        <v>0</v>
      </c>
      <c r="AH149" s="17">
        <v>80064</v>
      </c>
      <c r="AI149" s="19">
        <v>17.309999999999999</v>
      </c>
      <c r="AJ149" s="19">
        <v>39.909999999999997</v>
      </c>
      <c r="AK149" s="18">
        <f t="shared" si="13"/>
        <v>-0.56627411676271611</v>
      </c>
      <c r="AL149" s="19">
        <v>8.52</v>
      </c>
      <c r="AM149" s="19">
        <v>32.520000000000003</v>
      </c>
      <c r="AN149" s="22">
        <v>1.2999999999999999E-3</v>
      </c>
    </row>
    <row r="150" spans="1:42" ht="17" customHeight="1" x14ac:dyDescent="0.35">
      <c r="A150" s="11">
        <v>149</v>
      </c>
      <c r="B150" s="12" t="s">
        <v>363</v>
      </c>
      <c r="C150" s="11" t="s">
        <v>364</v>
      </c>
      <c r="D150" s="11" t="s">
        <v>365</v>
      </c>
      <c r="E150" s="11" t="s">
        <v>66</v>
      </c>
      <c r="F150" s="11" t="s">
        <v>366</v>
      </c>
      <c r="G150" s="13">
        <v>21708</v>
      </c>
      <c r="H150" s="13">
        <v>22832</v>
      </c>
      <c r="I150" s="14">
        <v>43924</v>
      </c>
      <c r="J150" s="15">
        <v>7.6</v>
      </c>
      <c r="K150" s="34" t="s">
        <v>123</v>
      </c>
      <c r="L150" s="15">
        <v>3.48</v>
      </c>
      <c r="M150" s="15">
        <v>0.24</v>
      </c>
      <c r="N150" s="15" t="s">
        <v>1644</v>
      </c>
      <c r="P150" s="19">
        <v>15</v>
      </c>
      <c r="Q150" s="17">
        <v>189</v>
      </c>
      <c r="R150" s="26">
        <v>79.44</v>
      </c>
      <c r="S150" s="13">
        <v>338.5</v>
      </c>
      <c r="T150" s="43"/>
      <c r="U150" s="43">
        <v>1</v>
      </c>
      <c r="V150" s="43">
        <v>9</v>
      </c>
      <c r="W150" s="46">
        <f t="shared" si="14"/>
        <v>0.1</v>
      </c>
      <c r="X150" s="16">
        <v>44232</v>
      </c>
      <c r="Y150" s="16">
        <v>44196</v>
      </c>
      <c r="Z150" s="16" t="s">
        <v>1649</v>
      </c>
      <c r="AA150" s="17">
        <v>19533</v>
      </c>
      <c r="AB150" s="17">
        <v>21708</v>
      </c>
      <c r="AC150" s="39">
        <f t="shared" si="15"/>
        <v>-0.1001934770591487</v>
      </c>
      <c r="AD150" s="19">
        <v>7.88</v>
      </c>
      <c r="AE150" s="19">
        <v>8.3800000000000008</v>
      </c>
      <c r="AF150" s="18">
        <f t="shared" si="12"/>
        <v>-5.9665871121718478E-2</v>
      </c>
      <c r="AG150" s="17">
        <v>0</v>
      </c>
      <c r="AH150" s="17">
        <v>62398</v>
      </c>
      <c r="AI150" s="19">
        <v>207.26</v>
      </c>
      <c r="AJ150" s="19">
        <v>176.19</v>
      </c>
      <c r="AK150" s="18">
        <f t="shared" si="13"/>
        <v>0.17634371984789143</v>
      </c>
      <c r="AL150" s="19">
        <v>105.08</v>
      </c>
      <c r="AM150" s="19">
        <v>221.28</v>
      </c>
      <c r="AN150" s="22">
        <v>1.84E-2</v>
      </c>
      <c r="AO150" s="19">
        <v>26.76</v>
      </c>
      <c r="AP150" s="37" t="s">
        <v>367</v>
      </c>
    </row>
    <row r="151" spans="1:42" ht="17" customHeight="1" x14ac:dyDescent="0.35">
      <c r="A151" s="11">
        <v>150</v>
      </c>
      <c r="B151" s="12" t="s">
        <v>456</v>
      </c>
      <c r="C151" s="11" t="s">
        <v>5</v>
      </c>
      <c r="D151" s="11" t="s">
        <v>457</v>
      </c>
      <c r="E151" s="11" t="s">
        <v>66</v>
      </c>
      <c r="F151" s="11" t="s">
        <v>458</v>
      </c>
      <c r="G151" s="13">
        <v>21674.400000000001</v>
      </c>
      <c r="H151" s="13">
        <v>30215.4</v>
      </c>
      <c r="I151" s="14">
        <v>43977</v>
      </c>
      <c r="J151" s="15">
        <v>1.6</v>
      </c>
      <c r="K151" s="34" t="s">
        <v>123</v>
      </c>
      <c r="L151" s="15">
        <v>2.5</v>
      </c>
      <c r="M151" s="15">
        <v>0</v>
      </c>
      <c r="N151" s="15" t="s">
        <v>1645</v>
      </c>
      <c r="O151" s="15" t="s">
        <v>1644</v>
      </c>
      <c r="P151" s="19">
        <v>8.6</v>
      </c>
      <c r="Q151" s="17">
        <v>252</v>
      </c>
      <c r="R151" s="26">
        <v>38.393999999999998</v>
      </c>
      <c r="S151" s="13">
        <v>319.96600000000001</v>
      </c>
      <c r="T151" s="17">
        <v>72.92307692307692</v>
      </c>
      <c r="U151" s="17">
        <v>1</v>
      </c>
      <c r="V151" s="17">
        <v>12</v>
      </c>
      <c r="W151" s="46">
        <f t="shared" si="14"/>
        <v>7.6923076923076927E-2</v>
      </c>
      <c r="X151" s="16">
        <v>43948</v>
      </c>
      <c r="Y151" s="16">
        <v>43890</v>
      </c>
      <c r="AA151" s="17">
        <v>21928.393</v>
      </c>
      <c r="AB151" s="17">
        <v>21639.557000000001</v>
      </c>
      <c r="AC151" s="39">
        <f t="shared" si="15"/>
        <v>1.3347593021428272E-2</v>
      </c>
      <c r="AD151" s="19">
        <v>-8.82</v>
      </c>
      <c r="AE151" s="19">
        <v>0</v>
      </c>
      <c r="AF151" s="18"/>
      <c r="AG151" s="17">
        <v>1108.136</v>
      </c>
      <c r="AH151" s="17">
        <v>9452.3690000000006</v>
      </c>
      <c r="AI151" s="19">
        <v>15.83</v>
      </c>
      <c r="AJ151" s="19">
        <v>15.47</v>
      </c>
      <c r="AK151" s="18">
        <f t="shared" si="13"/>
        <v>2.3270846800258527E-2</v>
      </c>
      <c r="AL151" s="19">
        <v>8.86</v>
      </c>
      <c r="AM151" s="19">
        <v>32.479999999999997</v>
      </c>
    </row>
    <row r="152" spans="1:42" ht="17" customHeight="1" x14ac:dyDescent="0.35">
      <c r="A152" s="11">
        <v>151</v>
      </c>
      <c r="B152" s="12" t="s">
        <v>1494</v>
      </c>
      <c r="C152" s="11" t="s">
        <v>6</v>
      </c>
      <c r="D152" s="11" t="s">
        <v>1495</v>
      </c>
      <c r="E152" s="11" t="s">
        <v>66</v>
      </c>
      <c r="F152" s="11" t="s">
        <v>1496</v>
      </c>
      <c r="G152" s="13">
        <v>21624</v>
      </c>
      <c r="H152" s="13">
        <v>19993</v>
      </c>
      <c r="I152" s="14">
        <v>43907</v>
      </c>
      <c r="J152" s="15">
        <v>5.5</v>
      </c>
      <c r="K152" s="15" t="s">
        <v>122</v>
      </c>
      <c r="L152" s="15">
        <v>24.3</v>
      </c>
      <c r="M152" s="15">
        <v>0.1</v>
      </c>
      <c r="N152" s="15" t="s">
        <v>1644</v>
      </c>
      <c r="P152" s="19">
        <v>16.555751999999998</v>
      </c>
      <c r="Q152" s="42">
        <v>217</v>
      </c>
      <c r="R152" s="26">
        <v>76.131</v>
      </c>
      <c r="S152" s="13">
        <v>379.005</v>
      </c>
      <c r="T152" s="43">
        <v>64</v>
      </c>
      <c r="U152" s="43">
        <v>4</v>
      </c>
      <c r="V152" s="43">
        <v>9</v>
      </c>
      <c r="W152" s="46">
        <f t="shared" si="14"/>
        <v>0.30769230769230771</v>
      </c>
      <c r="X152" s="16">
        <v>44253</v>
      </c>
      <c r="Y152" s="16">
        <v>44196</v>
      </c>
      <c r="Z152" s="16" t="s">
        <v>1649</v>
      </c>
      <c r="AA152" s="17">
        <v>16901</v>
      </c>
      <c r="AB152" s="17">
        <v>16839</v>
      </c>
      <c r="AC152" s="39">
        <f t="shared" si="15"/>
        <v>3.6819288556327575E-3</v>
      </c>
      <c r="AD152" s="19">
        <v>16.96</v>
      </c>
      <c r="AE152" s="19">
        <v>11.39</v>
      </c>
      <c r="AF152" s="18">
        <f t="shared" ref="AF152:AF215" si="16">(AD152-AE152)/AE152</f>
        <v>0.48902546093064092</v>
      </c>
      <c r="AG152" s="17">
        <v>9233</v>
      </c>
      <c r="AH152" s="17">
        <v>466679</v>
      </c>
      <c r="AI152" s="19">
        <v>147.94</v>
      </c>
      <c r="AJ152" s="19">
        <v>152.16</v>
      </c>
      <c r="AK152" s="18">
        <f t="shared" si="13"/>
        <v>-2.7733964248159826E-2</v>
      </c>
      <c r="AL152" s="19">
        <v>79.41</v>
      </c>
      <c r="AM152" s="19">
        <v>181.35</v>
      </c>
      <c r="AN152" s="22">
        <v>2.5700000000000001E-2</v>
      </c>
      <c r="AO152" s="19">
        <v>10.38</v>
      </c>
      <c r="AP152" s="1"/>
    </row>
    <row r="153" spans="1:42" ht="17" customHeight="1" x14ac:dyDescent="0.35">
      <c r="A153" s="11">
        <v>152</v>
      </c>
      <c r="B153" s="12" t="s">
        <v>545</v>
      </c>
      <c r="C153" s="11" t="s">
        <v>8</v>
      </c>
      <c r="D153" s="11" t="s">
        <v>546</v>
      </c>
      <c r="E153" s="11" t="s">
        <v>66</v>
      </c>
      <c r="F153" s="11" t="s">
        <v>547</v>
      </c>
      <c r="G153" s="13">
        <v>21512</v>
      </c>
      <c r="I153" s="14">
        <v>43930</v>
      </c>
      <c r="J153" s="15">
        <v>6.7</v>
      </c>
      <c r="K153" s="34" t="s">
        <v>122</v>
      </c>
      <c r="L153" s="15">
        <v>46</v>
      </c>
      <c r="M153" s="15">
        <v>4</v>
      </c>
      <c r="N153" s="15" t="s">
        <v>1644</v>
      </c>
      <c r="P153" s="19">
        <v>11.7</v>
      </c>
      <c r="Q153" s="17">
        <v>135</v>
      </c>
      <c r="R153" s="26">
        <v>86</v>
      </c>
      <c r="S153" s="13">
        <v>345</v>
      </c>
      <c r="T153" s="43">
        <v>62.272727272727273</v>
      </c>
      <c r="U153" s="43">
        <v>2</v>
      </c>
      <c r="V153" s="43">
        <v>9</v>
      </c>
      <c r="W153" s="46">
        <f t="shared" si="14"/>
        <v>0.18181818181818182</v>
      </c>
      <c r="X153" s="16">
        <v>44239</v>
      </c>
      <c r="Y153" s="16">
        <v>44196</v>
      </c>
      <c r="Z153" s="16" t="s">
        <v>1649</v>
      </c>
      <c r="AA153" s="17">
        <v>20397</v>
      </c>
      <c r="AB153" s="17">
        <v>21512</v>
      </c>
      <c r="AC153" s="39">
        <f t="shared" si="15"/>
        <v>-5.183153588694682E-2</v>
      </c>
      <c r="AD153" s="19">
        <v>-4.01</v>
      </c>
      <c r="AE153" s="19">
        <v>0.67</v>
      </c>
      <c r="AF153" s="18">
        <f t="shared" si="16"/>
        <v>-6.9850746268656705</v>
      </c>
      <c r="AG153" s="17">
        <v>30244</v>
      </c>
      <c r="AH153" s="17">
        <v>70904</v>
      </c>
      <c r="AI153" s="19">
        <v>70.8</v>
      </c>
      <c r="AJ153" s="19">
        <v>62.5</v>
      </c>
      <c r="AK153" s="18">
        <f t="shared" si="13"/>
        <v>0.13279999999999995</v>
      </c>
      <c r="AL153" s="19">
        <v>28.33</v>
      </c>
      <c r="AM153" s="19">
        <v>87.27</v>
      </c>
      <c r="AN153" s="22">
        <v>1.6500000000000001E-2</v>
      </c>
      <c r="AP153" s="37" t="s">
        <v>548</v>
      </c>
    </row>
    <row r="154" spans="1:42" ht="17" customHeight="1" x14ac:dyDescent="0.35">
      <c r="A154" s="11">
        <v>153</v>
      </c>
      <c r="B154" s="12" t="s">
        <v>634</v>
      </c>
      <c r="C154" s="11" t="s">
        <v>25</v>
      </c>
      <c r="D154" s="11" t="s">
        <v>635</v>
      </c>
      <c r="E154" s="11" t="s">
        <v>66</v>
      </c>
      <c r="F154" s="11" t="s">
        <v>636</v>
      </c>
      <c r="G154" s="13">
        <v>21419</v>
      </c>
      <c r="H154" s="13">
        <v>23495</v>
      </c>
      <c r="I154" s="14">
        <v>43934</v>
      </c>
      <c r="J154" s="15">
        <v>4.5</v>
      </c>
      <c r="K154" s="34" t="s">
        <v>123</v>
      </c>
      <c r="L154" s="15">
        <v>17.157</v>
      </c>
      <c r="M154" s="15">
        <v>0</v>
      </c>
      <c r="N154" s="15" t="s">
        <v>1644</v>
      </c>
      <c r="P154" s="19">
        <v>27.865185</v>
      </c>
      <c r="Q154" s="17">
        <v>166</v>
      </c>
      <c r="R154" s="26">
        <v>167.87200000000001</v>
      </c>
      <c r="S154" s="13">
        <v>290</v>
      </c>
      <c r="W154" s="46" t="e">
        <f t="shared" si="14"/>
        <v>#DIV/0!</v>
      </c>
      <c r="X154" s="16">
        <v>44245</v>
      </c>
      <c r="Y154" s="16">
        <v>44196</v>
      </c>
      <c r="Z154" s="16" t="s">
        <v>1649</v>
      </c>
      <c r="AA154" s="17">
        <v>20375</v>
      </c>
      <c r="AB154" s="17">
        <v>21419</v>
      </c>
      <c r="AC154" s="39">
        <f t="shared" si="15"/>
        <v>-4.8741771324524952E-2</v>
      </c>
      <c r="AD154" s="19">
        <v>2.93</v>
      </c>
      <c r="AE154" s="19">
        <v>4.5</v>
      </c>
      <c r="AF154" s="18">
        <f t="shared" si="16"/>
        <v>-0.34888888888888886</v>
      </c>
      <c r="AG154" s="17">
        <v>5280</v>
      </c>
      <c r="AH154" s="17">
        <v>122935</v>
      </c>
      <c r="AI154" s="19">
        <v>60.79</v>
      </c>
      <c r="AJ154" s="19">
        <v>60.41</v>
      </c>
      <c r="AK154" s="18">
        <f t="shared" si="13"/>
        <v>6.2903492799205856E-3</v>
      </c>
      <c r="AL154" s="19">
        <v>41.96</v>
      </c>
      <c r="AM154" s="19">
        <v>64.930000000000007</v>
      </c>
      <c r="AN154" s="22">
        <v>4.3900000000000002E-2</v>
      </c>
      <c r="AO154" s="19">
        <v>20.34</v>
      </c>
    </row>
    <row r="155" spans="1:42" ht="17" customHeight="1" x14ac:dyDescent="0.35">
      <c r="A155" s="11">
        <v>154</v>
      </c>
      <c r="B155" s="12" t="s">
        <v>722</v>
      </c>
      <c r="C155" s="11" t="s">
        <v>211</v>
      </c>
      <c r="D155" s="11" t="s">
        <v>723</v>
      </c>
      <c r="E155" s="11" t="s">
        <v>66</v>
      </c>
      <c r="F155" s="11" t="s">
        <v>724</v>
      </c>
      <c r="G155" s="13">
        <v>21335.7</v>
      </c>
      <c r="H155" s="13">
        <v>21412.799999999999</v>
      </c>
      <c r="I155" s="14">
        <v>43901</v>
      </c>
      <c r="J155" s="15">
        <v>1.24</v>
      </c>
      <c r="K155" s="34" t="s">
        <v>124</v>
      </c>
      <c r="L155" s="15">
        <v>2.82</v>
      </c>
      <c r="M155" s="15">
        <v>0</v>
      </c>
      <c r="N155" s="15" t="s">
        <v>1645</v>
      </c>
      <c r="O155" s="15" t="s">
        <v>1644</v>
      </c>
      <c r="P155" s="19">
        <v>8.5109999999999992</v>
      </c>
      <c r="Q155" s="17">
        <v>172</v>
      </c>
      <c r="R155" s="26">
        <v>49.567999999999998</v>
      </c>
      <c r="S155" s="13">
        <v>334.97</v>
      </c>
      <c r="T155" s="43">
        <v>60</v>
      </c>
      <c r="U155" s="43">
        <v>4</v>
      </c>
      <c r="V155" s="43">
        <v>7</v>
      </c>
      <c r="W155" s="46">
        <f t="shared" si="14"/>
        <v>0.36363636363636365</v>
      </c>
      <c r="X155" s="16">
        <v>44243</v>
      </c>
      <c r="Y155" s="16">
        <v>44196</v>
      </c>
      <c r="Z155" s="16" t="s">
        <v>1649</v>
      </c>
      <c r="AA155" s="17">
        <v>20390</v>
      </c>
      <c r="AB155" s="17">
        <v>21336</v>
      </c>
      <c r="AC155" s="39">
        <f t="shared" si="15"/>
        <v>-4.4338207724034497E-2</v>
      </c>
      <c r="AD155" s="19">
        <v>4.3</v>
      </c>
      <c r="AE155" s="19">
        <v>4.97</v>
      </c>
      <c r="AF155" s="18">
        <f t="shared" si="16"/>
        <v>-0.13480885311871227</v>
      </c>
      <c r="AG155" s="17">
        <v>1185</v>
      </c>
      <c r="AH155" s="17">
        <v>9887</v>
      </c>
      <c r="AI155" s="19">
        <v>69.790000000000006</v>
      </c>
      <c r="AJ155" s="19">
        <v>48.63</v>
      </c>
      <c r="AK155" s="18">
        <f t="shared" si="13"/>
        <v>0.43512235245733094</v>
      </c>
      <c r="AL155" s="19">
        <v>20.59</v>
      </c>
      <c r="AM155" s="19">
        <v>90.78</v>
      </c>
      <c r="AO155" s="19">
        <v>20.92</v>
      </c>
      <c r="AP155" s="37" t="s">
        <v>725</v>
      </c>
    </row>
    <row r="156" spans="1:42" ht="17" customHeight="1" x14ac:dyDescent="0.35">
      <c r="A156" s="11">
        <v>155</v>
      </c>
      <c r="B156" s="12" t="s">
        <v>814</v>
      </c>
      <c r="C156" s="11" t="s">
        <v>10</v>
      </c>
      <c r="D156" s="11" t="s">
        <v>815</v>
      </c>
      <c r="E156" s="11" t="s">
        <v>66</v>
      </c>
      <c r="F156" s="11" t="s">
        <v>816</v>
      </c>
      <c r="G156" s="13">
        <v>21184</v>
      </c>
      <c r="H156" s="13">
        <v>24556</v>
      </c>
      <c r="I156" s="14">
        <v>44014</v>
      </c>
      <c r="J156" s="15">
        <v>4.4000000000000004</v>
      </c>
      <c r="K156" s="34" t="s">
        <v>123</v>
      </c>
      <c r="L156" s="15">
        <v>44</v>
      </c>
      <c r="M156" s="15">
        <v>2</v>
      </c>
      <c r="N156" s="15" t="s">
        <v>1644</v>
      </c>
      <c r="P156" s="19">
        <v>19</v>
      </c>
      <c r="Q156" s="17">
        <v>618</v>
      </c>
      <c r="R156" s="26">
        <v>31</v>
      </c>
      <c r="S156" s="13">
        <v>343</v>
      </c>
      <c r="U156" s="17">
        <v>2</v>
      </c>
      <c r="V156" s="17">
        <v>6</v>
      </c>
      <c r="W156" s="46">
        <f t="shared" si="14"/>
        <v>0.25</v>
      </c>
      <c r="X156" s="16">
        <v>43983</v>
      </c>
      <c r="Y156" s="16">
        <v>43921</v>
      </c>
      <c r="AA156" s="17">
        <v>19577</v>
      </c>
      <c r="AB156" s="17">
        <v>20753</v>
      </c>
      <c r="AC156" s="39">
        <f t="shared" si="15"/>
        <v>-5.666650604731846E-2</v>
      </c>
      <c r="AD156" s="19">
        <v>-20.76</v>
      </c>
      <c r="AE156" s="19">
        <v>4.47</v>
      </c>
      <c r="AF156" s="18">
        <f t="shared" si="16"/>
        <v>-5.6442953020134237</v>
      </c>
      <c r="AG156" s="17">
        <v>2017</v>
      </c>
      <c r="AH156" s="17">
        <v>26006</v>
      </c>
      <c r="AI156" s="19">
        <v>25.75</v>
      </c>
      <c r="AJ156" s="19">
        <v>36.86</v>
      </c>
      <c r="AK156" s="18">
        <f t="shared" si="13"/>
        <v>-0.30141074335322843</v>
      </c>
      <c r="AL156" s="19">
        <v>7.9</v>
      </c>
      <c r="AM156" s="19">
        <v>30.14</v>
      </c>
      <c r="AP156" s="37" t="s">
        <v>817</v>
      </c>
    </row>
    <row r="157" spans="1:42" ht="17" customHeight="1" x14ac:dyDescent="0.35">
      <c r="A157" s="11">
        <v>156</v>
      </c>
      <c r="B157" s="12" t="s">
        <v>904</v>
      </c>
      <c r="C157" s="11" t="s">
        <v>27</v>
      </c>
      <c r="D157" s="11" t="s">
        <v>905</v>
      </c>
      <c r="E157" s="11" t="s">
        <v>66</v>
      </c>
      <c r="F157" s="11" t="s">
        <v>906</v>
      </c>
      <c r="G157" s="13">
        <v>21076.5</v>
      </c>
      <c r="H157" s="13">
        <v>21025.200000000001</v>
      </c>
      <c r="I157" s="14">
        <v>43930</v>
      </c>
      <c r="J157" s="15">
        <v>5.5</v>
      </c>
      <c r="K157" s="34" t="s">
        <v>121</v>
      </c>
      <c r="L157" s="15">
        <v>9.4</v>
      </c>
      <c r="M157" s="15">
        <v>3.1</v>
      </c>
      <c r="N157" s="15" t="s">
        <v>1644</v>
      </c>
      <c r="P157" s="19">
        <v>18</v>
      </c>
      <c r="Q157" s="17">
        <v>1939</v>
      </c>
      <c r="R157" s="26">
        <v>9</v>
      </c>
      <c r="S157" s="13">
        <v>805</v>
      </c>
      <c r="T157" s="43">
        <v>64</v>
      </c>
      <c r="U157" s="43">
        <v>3</v>
      </c>
      <c r="V157" s="43">
        <v>10</v>
      </c>
      <c r="W157" s="46">
        <f t="shared" si="14"/>
        <v>0.23076923076923078</v>
      </c>
      <c r="X157" s="16">
        <v>44250</v>
      </c>
      <c r="Y157" s="16">
        <v>44196</v>
      </c>
      <c r="Z157" s="16" t="s">
        <v>1649</v>
      </c>
      <c r="AA157" s="17">
        <v>19208</v>
      </c>
      <c r="AB157" s="17">
        <v>21364</v>
      </c>
      <c r="AC157" s="39">
        <f t="shared" si="15"/>
        <v>-0.10091743119266056</v>
      </c>
      <c r="AD157" s="19">
        <v>6.31</v>
      </c>
      <c r="AE157" s="19">
        <v>7.88</v>
      </c>
      <c r="AF157" s="18">
        <f t="shared" si="16"/>
        <v>-0.19923857868020309</v>
      </c>
      <c r="AG157" s="17">
        <v>2773</v>
      </c>
      <c r="AH157" s="17">
        <v>52626</v>
      </c>
      <c r="AI157" s="19">
        <v>213.27</v>
      </c>
      <c r="AJ157" s="19">
        <v>191.62</v>
      </c>
      <c r="AK157" s="18">
        <f t="shared" si="13"/>
        <v>0.11298403089447868</v>
      </c>
      <c r="AL157" s="19">
        <v>124.23</v>
      </c>
      <c r="AM157" s="19">
        <v>231.91</v>
      </c>
      <c r="AN157" s="22">
        <v>2.4899999999999999E-2</v>
      </c>
      <c r="AO157" s="19">
        <v>33.14</v>
      </c>
    </row>
    <row r="158" spans="1:42" ht="17" customHeight="1" x14ac:dyDescent="0.35">
      <c r="A158" s="11">
        <v>157</v>
      </c>
      <c r="B158" s="12" t="s">
        <v>990</v>
      </c>
      <c r="C158" s="11" t="s">
        <v>30</v>
      </c>
      <c r="D158" s="11" t="s">
        <v>991</v>
      </c>
      <c r="E158" s="11" t="s">
        <v>66</v>
      </c>
      <c r="F158" s="11" t="s">
        <v>992</v>
      </c>
      <c r="G158" s="13">
        <v>20972</v>
      </c>
      <c r="H158" s="13">
        <v>20758</v>
      </c>
      <c r="I158" s="14">
        <v>43929</v>
      </c>
      <c r="J158" s="15">
        <v>4.5919999999999996</v>
      </c>
      <c r="K158" s="34" t="s">
        <v>121</v>
      </c>
      <c r="L158" s="15">
        <v>12.3</v>
      </c>
      <c r="M158" s="15">
        <v>0.84699999999999998</v>
      </c>
      <c r="N158" s="15" t="s">
        <v>1644</v>
      </c>
      <c r="P158" s="19">
        <v>13.4</v>
      </c>
      <c r="Q158" s="17">
        <v>346</v>
      </c>
      <c r="R158" s="26">
        <v>38.878</v>
      </c>
      <c r="S158" s="13">
        <v>303.38600000000002</v>
      </c>
      <c r="T158" s="17">
        <v>53.4</v>
      </c>
      <c r="U158" s="17">
        <v>1</v>
      </c>
      <c r="V158" s="17">
        <v>4</v>
      </c>
      <c r="W158" s="46">
        <f t="shared" si="14"/>
        <v>0.2</v>
      </c>
      <c r="X158" s="16">
        <v>44245</v>
      </c>
      <c r="Y158" s="16">
        <v>44196</v>
      </c>
      <c r="Z158" s="16" t="s">
        <v>1649</v>
      </c>
      <c r="AA158" s="17">
        <v>10571</v>
      </c>
      <c r="AB158" s="17">
        <v>20972</v>
      </c>
      <c r="AC158" s="39">
        <f t="shared" si="15"/>
        <v>-0.49594697692160977</v>
      </c>
      <c r="AD158" s="19">
        <v>-0.82</v>
      </c>
      <c r="AE158" s="19">
        <v>3.8</v>
      </c>
      <c r="AF158" s="18">
        <f t="shared" si="16"/>
        <v>-1.2157894736842105</v>
      </c>
      <c r="AG158" s="17">
        <v>9175</v>
      </c>
      <c r="AH158" s="17">
        <v>24701</v>
      </c>
      <c r="AI158" s="19">
        <v>131.91999999999999</v>
      </c>
      <c r="AJ158" s="19">
        <v>150.83000000000001</v>
      </c>
      <c r="AK158" s="18">
        <f t="shared" si="13"/>
        <v>-0.12537293641848454</v>
      </c>
      <c r="AL158" s="19">
        <v>46.56</v>
      </c>
      <c r="AM158" s="19">
        <v>159.97999999999999</v>
      </c>
    </row>
    <row r="159" spans="1:42" ht="17" customHeight="1" x14ac:dyDescent="0.35">
      <c r="A159" s="11">
        <v>158</v>
      </c>
      <c r="B159" s="12" t="s">
        <v>1076</v>
      </c>
      <c r="C159" s="11" t="s">
        <v>1077</v>
      </c>
      <c r="D159" s="11" t="s">
        <v>1078</v>
      </c>
      <c r="E159" s="11" t="s">
        <v>66</v>
      </c>
      <c r="F159" s="11" t="s">
        <v>1079</v>
      </c>
      <c r="G159" s="13">
        <v>20863.5</v>
      </c>
      <c r="H159" s="13">
        <v>21991.200000000001</v>
      </c>
      <c r="I159" s="14">
        <v>43901</v>
      </c>
      <c r="J159" s="15">
        <v>4.1304429999999996</v>
      </c>
      <c r="K159" s="34" t="s">
        <v>123</v>
      </c>
      <c r="L159" s="15">
        <v>6.8</v>
      </c>
      <c r="M159" s="15">
        <v>0.56599999999999995</v>
      </c>
      <c r="N159" s="15" t="s">
        <v>1644</v>
      </c>
      <c r="P159" s="19">
        <v>12.5</v>
      </c>
      <c r="Q159" s="17">
        <v>2230</v>
      </c>
      <c r="S159" s="13">
        <v>303</v>
      </c>
      <c r="T159" s="43">
        <v>61.909090909090907</v>
      </c>
      <c r="U159" s="43">
        <v>3</v>
      </c>
      <c r="V159" s="43">
        <v>8</v>
      </c>
      <c r="W159" s="46">
        <f t="shared" si="14"/>
        <v>0.27272727272727271</v>
      </c>
      <c r="X159" s="16">
        <v>44246</v>
      </c>
      <c r="Y159" s="16">
        <v>44196</v>
      </c>
      <c r="Z159" s="16" t="s">
        <v>1649</v>
      </c>
      <c r="AA159" s="17">
        <v>18001.099999999999</v>
      </c>
      <c r="AB159" s="17">
        <v>20863.5</v>
      </c>
      <c r="AC159" s="39">
        <f t="shared" si="15"/>
        <v>-0.13719653941093304</v>
      </c>
      <c r="AD159" s="19">
        <v>0.41</v>
      </c>
      <c r="AE159" s="19">
        <v>7.72</v>
      </c>
      <c r="AF159" s="18">
        <f t="shared" si="16"/>
        <v>-0.94689119170984459</v>
      </c>
      <c r="AG159" s="17">
        <v>1225</v>
      </c>
      <c r="AH159" s="17">
        <v>9328</v>
      </c>
      <c r="AI159" s="19">
        <v>90.18</v>
      </c>
      <c r="AJ159" s="19">
        <v>94.46</v>
      </c>
      <c r="AK159" s="18">
        <f t="shared" si="13"/>
        <v>-4.5310184204954342E-2</v>
      </c>
      <c r="AL159" s="19">
        <v>49.57</v>
      </c>
      <c r="AM159" s="19">
        <v>102.27</v>
      </c>
      <c r="AN159" s="22">
        <v>2.3900000000000001E-2</v>
      </c>
      <c r="AO159" s="19">
        <v>246.59</v>
      </c>
    </row>
    <row r="160" spans="1:42" ht="17" customHeight="1" x14ac:dyDescent="0.35">
      <c r="A160" s="11">
        <v>159</v>
      </c>
      <c r="B160" s="12" t="s">
        <v>1579</v>
      </c>
      <c r="C160" s="11" t="s">
        <v>6</v>
      </c>
      <c r="D160" s="11" t="s">
        <v>1580</v>
      </c>
      <c r="E160" s="11" t="s">
        <v>66</v>
      </c>
      <c r="F160" s="11" t="s">
        <v>1581</v>
      </c>
      <c r="G160" s="13">
        <v>20822</v>
      </c>
      <c r="H160" s="13">
        <v>19214</v>
      </c>
      <c r="I160" s="14">
        <v>44257</v>
      </c>
      <c r="J160" s="15">
        <v>2.89</v>
      </c>
      <c r="K160" s="15" t="s">
        <v>124</v>
      </c>
      <c r="L160" s="15">
        <f>22.71+21.91</f>
        <v>44.620000000000005</v>
      </c>
      <c r="M160" s="15">
        <v>2.19</v>
      </c>
      <c r="N160" s="15" t="s">
        <v>1644</v>
      </c>
      <c r="P160" s="19">
        <v>9.39</v>
      </c>
      <c r="Q160" s="17">
        <v>121</v>
      </c>
      <c r="R160" s="26">
        <v>77.489999999999995</v>
      </c>
      <c r="S160" s="13">
        <v>490</v>
      </c>
      <c r="T160" s="17">
        <v>61.5</v>
      </c>
      <c r="U160" s="17">
        <v>4</v>
      </c>
      <c r="V160" s="17">
        <v>8</v>
      </c>
      <c r="W160" s="46">
        <f t="shared" si="14"/>
        <v>0.33333333333333331</v>
      </c>
      <c r="X160" s="16">
        <v>44252</v>
      </c>
      <c r="Y160" s="16">
        <v>44196</v>
      </c>
      <c r="Z160" s="16" t="s">
        <v>1649</v>
      </c>
      <c r="AA160" s="17">
        <v>12747</v>
      </c>
      <c r="AB160" s="17">
        <v>13218</v>
      </c>
      <c r="AC160" s="39">
        <f t="shared" si="15"/>
        <v>-3.5633227417158422E-2</v>
      </c>
      <c r="AD160" s="19">
        <v>3.83</v>
      </c>
      <c r="AE160" s="19">
        <v>4.51</v>
      </c>
      <c r="AF160" s="18">
        <f t="shared" si="16"/>
        <v>-0.15077605321507756</v>
      </c>
      <c r="AG160" s="17">
        <v>17496</v>
      </c>
      <c r="AH160" s="17">
        <v>469633</v>
      </c>
      <c r="AI160" s="19">
        <v>42.12</v>
      </c>
      <c r="AJ160" s="19">
        <v>48.36</v>
      </c>
      <c r="AK160" s="18">
        <f t="shared" si="13"/>
        <v>-0.12903225806451618</v>
      </c>
      <c r="AL160" s="19">
        <v>26.4</v>
      </c>
      <c r="AM160" s="19">
        <v>46.16</v>
      </c>
      <c r="AN160" s="22">
        <v>2.7199999999999998E-2</v>
      </c>
      <c r="AO160" s="19">
        <v>11.91</v>
      </c>
      <c r="AP160" s="1"/>
    </row>
    <row r="161" spans="1:42" ht="17" customHeight="1" x14ac:dyDescent="0.35">
      <c r="A161" s="11">
        <v>160</v>
      </c>
      <c r="B161" s="12" t="s">
        <v>1162</v>
      </c>
      <c r="C161" s="11" t="s">
        <v>265</v>
      </c>
      <c r="D161" s="11" t="s">
        <v>1163</v>
      </c>
      <c r="E161" s="11" t="s">
        <v>66</v>
      </c>
      <c r="F161" s="11" t="s">
        <v>1164</v>
      </c>
      <c r="G161" s="13">
        <v>20740</v>
      </c>
      <c r="H161" s="13">
        <v>19827</v>
      </c>
      <c r="I161" s="14">
        <v>43930</v>
      </c>
      <c r="J161" s="15">
        <v>4.57</v>
      </c>
      <c r="K161" s="34" t="s">
        <v>123</v>
      </c>
      <c r="L161" s="15">
        <f>10.9+1.6</f>
        <v>12.5</v>
      </c>
      <c r="M161" s="15">
        <v>0.316</v>
      </c>
      <c r="N161" s="15" t="s">
        <v>1644</v>
      </c>
      <c r="P161" s="19">
        <v>14.6</v>
      </c>
      <c r="Q161" s="17">
        <v>150</v>
      </c>
      <c r="R161" s="26">
        <v>97</v>
      </c>
      <c r="S161" s="13">
        <v>301</v>
      </c>
      <c r="T161" s="17">
        <v>66.583333333333329</v>
      </c>
      <c r="U161" s="17">
        <v>4</v>
      </c>
      <c r="V161" s="17">
        <v>8</v>
      </c>
      <c r="W161" s="46">
        <f t="shared" si="14"/>
        <v>0.33333333333333331</v>
      </c>
      <c r="X161" s="16">
        <v>44246</v>
      </c>
      <c r="Y161" s="16">
        <v>44196</v>
      </c>
      <c r="Z161" s="16" t="s">
        <v>1649</v>
      </c>
      <c r="AA161" s="17">
        <v>17288</v>
      </c>
      <c r="AB161" s="17">
        <v>16923</v>
      </c>
      <c r="AC161" s="39">
        <f t="shared" si="15"/>
        <v>2.1568279855817527E-2</v>
      </c>
      <c r="AD161" s="19">
        <v>4.76</v>
      </c>
      <c r="AE161" s="19">
        <v>5.66</v>
      </c>
      <c r="AF161" s="18">
        <f t="shared" si="16"/>
        <v>-0.15901060070671383</v>
      </c>
      <c r="AG161" s="17">
        <v>1911</v>
      </c>
      <c r="AH161" s="17">
        <v>74111</v>
      </c>
      <c r="AI161" s="19">
        <v>48.65</v>
      </c>
      <c r="AJ161" s="19">
        <v>58.6</v>
      </c>
      <c r="AK161" s="18">
        <f t="shared" si="13"/>
        <v>-0.16979522184300347</v>
      </c>
      <c r="AL161" s="19">
        <v>19.04</v>
      </c>
      <c r="AM161" s="19">
        <v>55.87</v>
      </c>
      <c r="AN161" s="22">
        <v>2.6100000000000002E-2</v>
      </c>
      <c r="AO161" s="19">
        <v>11.51</v>
      </c>
    </row>
    <row r="162" spans="1:42" ht="17" customHeight="1" x14ac:dyDescent="0.35">
      <c r="A162" s="11">
        <v>161</v>
      </c>
      <c r="B162" s="12" t="s">
        <v>1248</v>
      </c>
      <c r="C162" s="11" t="s">
        <v>222</v>
      </c>
      <c r="D162" s="11" t="s">
        <v>1249</v>
      </c>
      <c r="E162" s="11" t="s">
        <v>66</v>
      </c>
      <c r="F162" s="11" t="s">
        <v>1250</v>
      </c>
      <c r="G162" s="13">
        <v>20521.2</v>
      </c>
      <c r="H162" s="13">
        <v>19893</v>
      </c>
      <c r="I162" s="14">
        <v>43915</v>
      </c>
      <c r="J162" s="15">
        <v>4.59</v>
      </c>
      <c r="K162" s="34" t="s">
        <v>121</v>
      </c>
      <c r="L162" s="15">
        <v>25.8</v>
      </c>
      <c r="M162" s="15">
        <v>0.32</v>
      </c>
      <c r="N162" s="15" t="s">
        <v>1644</v>
      </c>
      <c r="P162" s="19">
        <v>18.2</v>
      </c>
      <c r="Q162" s="17">
        <v>244</v>
      </c>
      <c r="R162" s="26">
        <v>74.7</v>
      </c>
      <c r="S162" s="13">
        <v>353.1</v>
      </c>
      <c r="T162" s="43">
        <v>65</v>
      </c>
      <c r="U162" s="43">
        <v>1</v>
      </c>
      <c r="V162" s="43">
        <v>5</v>
      </c>
      <c r="W162" s="46">
        <f t="shared" si="14"/>
        <v>0.16666666666666666</v>
      </c>
      <c r="X162" s="16">
        <v>44252</v>
      </c>
      <c r="Y162" s="16">
        <v>44196</v>
      </c>
      <c r="Z162" s="16" t="s">
        <v>1649</v>
      </c>
      <c r="AA162" s="17">
        <v>22284</v>
      </c>
      <c r="AB162" s="17">
        <v>17911</v>
      </c>
      <c r="AC162" s="39">
        <f t="shared" si="15"/>
        <v>0.24415163865780806</v>
      </c>
      <c r="AD162" s="19">
        <v>4.8899999999999997</v>
      </c>
      <c r="AE162" s="19">
        <v>4.05</v>
      </c>
      <c r="AF162" s="18">
        <f t="shared" si="16"/>
        <v>0.20740740740740737</v>
      </c>
      <c r="AG162" s="17">
        <v>35420</v>
      </c>
      <c r="AH162" s="17">
        <v>76161</v>
      </c>
      <c r="AI162" s="19">
        <v>222.14</v>
      </c>
      <c r="AJ162" s="19">
        <v>152.85</v>
      </c>
      <c r="AK162" s="18">
        <f t="shared" si="13"/>
        <v>0.45332024860974807</v>
      </c>
      <c r="AL162" s="19">
        <v>119.6</v>
      </c>
      <c r="AM162" s="19">
        <v>248.86</v>
      </c>
      <c r="AN162" s="22">
        <v>3.8E-3</v>
      </c>
      <c r="AO162" s="19">
        <v>43.48</v>
      </c>
    </row>
    <row r="163" spans="1:42" ht="17" customHeight="1" x14ac:dyDescent="0.35">
      <c r="A163" s="11">
        <v>162</v>
      </c>
      <c r="B163" s="12" t="s">
        <v>1327</v>
      </c>
      <c r="C163" s="11" t="s">
        <v>1328</v>
      </c>
      <c r="D163" s="11" t="s">
        <v>1329</v>
      </c>
      <c r="E163" s="11" t="s">
        <v>66</v>
      </c>
      <c r="F163" s="11" t="s">
        <v>1330</v>
      </c>
      <c r="G163" s="13">
        <v>20419</v>
      </c>
      <c r="H163" s="13">
        <v>21037</v>
      </c>
      <c r="I163" s="14">
        <v>44260</v>
      </c>
      <c r="J163" s="15">
        <v>5.4</v>
      </c>
      <c r="K163" s="34" t="s">
        <v>121</v>
      </c>
      <c r="L163" s="15">
        <v>14</v>
      </c>
      <c r="M163" s="15">
        <v>6</v>
      </c>
      <c r="N163" s="15" t="s">
        <v>1644</v>
      </c>
      <c r="P163" s="19">
        <v>17</v>
      </c>
      <c r="Q163" s="17">
        <v>772</v>
      </c>
      <c r="R163" s="26">
        <v>22.113</v>
      </c>
      <c r="S163" s="13">
        <v>342.60399999999998</v>
      </c>
      <c r="T163" s="17">
        <v>67</v>
      </c>
      <c r="U163" s="17">
        <v>2</v>
      </c>
      <c r="V163" s="17">
        <v>6</v>
      </c>
      <c r="W163" s="46">
        <f t="shared" si="14"/>
        <v>0.25</v>
      </c>
      <c r="X163" s="16">
        <v>44238</v>
      </c>
      <c r="Y163" s="16">
        <v>44196</v>
      </c>
      <c r="Z163" s="16" t="s">
        <v>1649</v>
      </c>
      <c r="AA163" s="17">
        <v>19456</v>
      </c>
      <c r="AB163" s="17">
        <v>20419</v>
      </c>
      <c r="AC163" s="39">
        <f t="shared" si="15"/>
        <v>-4.7161957000832561E-2</v>
      </c>
      <c r="AD163" s="19">
        <v>17.07</v>
      </c>
      <c r="AE163" s="19">
        <v>18.45</v>
      </c>
      <c r="AF163" s="18">
        <f t="shared" si="16"/>
        <v>-7.4796747967479621E-2</v>
      </c>
      <c r="AG163" s="17">
        <v>2496</v>
      </c>
      <c r="AH163" s="17">
        <v>20350</v>
      </c>
      <c r="AI163" s="19">
        <v>179.32</v>
      </c>
      <c r="AJ163" s="19">
        <v>141.74</v>
      </c>
      <c r="AK163" s="18">
        <f t="shared" si="13"/>
        <v>0.26513334274022848</v>
      </c>
      <c r="AL163" s="19">
        <v>64</v>
      </c>
      <c r="AM163" s="19">
        <v>214.68</v>
      </c>
      <c r="AN163" s="22">
        <v>2.5600000000000001E-2</v>
      </c>
      <c r="AO163" s="19">
        <v>11.83</v>
      </c>
    </row>
    <row r="164" spans="1:42" ht="17" customHeight="1" x14ac:dyDescent="0.35">
      <c r="A164" s="11">
        <v>163</v>
      </c>
      <c r="B164" s="12" t="s">
        <v>32</v>
      </c>
      <c r="C164" s="11" t="s">
        <v>34</v>
      </c>
      <c r="D164" s="11" t="s">
        <v>33</v>
      </c>
      <c r="E164" s="11" t="s">
        <v>66</v>
      </c>
      <c r="F164" s="11" t="s">
        <v>75</v>
      </c>
      <c r="G164" s="13">
        <v>20173.3</v>
      </c>
      <c r="H164" s="13">
        <v>20155.5</v>
      </c>
      <c r="I164" s="14">
        <v>44211</v>
      </c>
      <c r="J164" s="15">
        <v>1.732</v>
      </c>
      <c r="K164" s="34" t="s">
        <v>121</v>
      </c>
      <c r="L164" s="15">
        <v>9.1</v>
      </c>
      <c r="M164" s="15">
        <v>3.2</v>
      </c>
      <c r="N164" s="15" t="s">
        <v>1644</v>
      </c>
      <c r="P164" s="19">
        <v>22.661000000000001</v>
      </c>
      <c r="Q164" s="17">
        <v>337.1</v>
      </c>
      <c r="R164" s="26">
        <v>67.221000000000004</v>
      </c>
      <c r="S164" s="13">
        <v>326.38900000000001</v>
      </c>
      <c r="W164" s="46" t="e">
        <f t="shared" si="14"/>
        <v>#DIV/0!</v>
      </c>
      <c r="X164" s="16">
        <v>44154</v>
      </c>
      <c r="Y164" s="16">
        <v>44104</v>
      </c>
      <c r="AA164" s="17">
        <v>13240</v>
      </c>
      <c r="AB164" s="17">
        <v>13642</v>
      </c>
      <c r="AC164" s="39">
        <f t="shared" si="15"/>
        <v>-2.9467819967746663E-2</v>
      </c>
      <c r="AD164" s="19">
        <v>-1.1599999999999999</v>
      </c>
      <c r="AE164" s="19">
        <v>-1.63</v>
      </c>
      <c r="AF164" s="18">
        <f t="shared" si="16"/>
        <v>-0.28834355828220859</v>
      </c>
      <c r="AG164" s="17">
        <v>3484</v>
      </c>
      <c r="AH164" s="17">
        <v>12998.950999999999</v>
      </c>
      <c r="AI164" s="19">
        <v>49.78</v>
      </c>
      <c r="AJ164" s="19">
        <v>43.13</v>
      </c>
      <c r="AK164" s="18">
        <f t="shared" si="13"/>
        <v>0.15418502202643167</v>
      </c>
      <c r="AL164" s="19">
        <v>21.76</v>
      </c>
      <c r="AM164" s="19">
        <v>60.59</v>
      </c>
    </row>
    <row r="165" spans="1:42" ht="17" customHeight="1" x14ac:dyDescent="0.35">
      <c r="A165" s="11">
        <v>164</v>
      </c>
      <c r="B165" s="12" t="s">
        <v>1411</v>
      </c>
      <c r="C165" s="11" t="s">
        <v>163</v>
      </c>
      <c r="D165" s="11" t="s">
        <v>1412</v>
      </c>
      <c r="E165" s="11" t="s">
        <v>66</v>
      </c>
      <c r="F165" s="11" t="s">
        <v>1413</v>
      </c>
      <c r="G165" s="13">
        <v>20156.400000000001</v>
      </c>
      <c r="H165" s="13">
        <v>15794.3</v>
      </c>
      <c r="I165" s="14">
        <v>43943</v>
      </c>
      <c r="J165" s="15">
        <v>11.98</v>
      </c>
      <c r="K165" s="34" t="s">
        <v>121</v>
      </c>
      <c r="L165" s="15">
        <v>4.9400000000000004</v>
      </c>
      <c r="M165" s="15">
        <v>2.93</v>
      </c>
      <c r="N165" s="15" t="s">
        <v>1644</v>
      </c>
      <c r="P165" s="19">
        <v>38.6</v>
      </c>
      <c r="Q165" s="17">
        <v>190</v>
      </c>
      <c r="R165" s="26">
        <v>202.93</v>
      </c>
      <c r="S165" s="13">
        <v>366.67</v>
      </c>
      <c r="T165" s="43">
        <v>62.1</v>
      </c>
      <c r="U165" s="43">
        <v>4</v>
      </c>
      <c r="V165" s="43">
        <v>5</v>
      </c>
      <c r="W165" s="46">
        <f t="shared" si="14"/>
        <v>0.44444444444444442</v>
      </c>
      <c r="X165" s="16">
        <v>44224</v>
      </c>
      <c r="Y165" s="16">
        <v>44196</v>
      </c>
      <c r="Z165" s="16" t="s">
        <v>1649</v>
      </c>
      <c r="AA165" s="17">
        <v>24996</v>
      </c>
      <c r="AB165" s="17">
        <v>20156</v>
      </c>
      <c r="AC165" s="39">
        <f t="shared" si="15"/>
        <v>0.24012700932724748</v>
      </c>
      <c r="AD165" s="19">
        <v>6.08</v>
      </c>
      <c r="AE165" s="19">
        <v>4.13</v>
      </c>
      <c r="AF165" s="18">
        <f t="shared" si="16"/>
        <v>0.47215496368038745</v>
      </c>
      <c r="AH165" s="17">
        <v>39280</v>
      </c>
      <c r="AI165" s="19">
        <v>540.73</v>
      </c>
      <c r="AJ165" s="19">
        <v>323.57</v>
      </c>
      <c r="AK165" s="18">
        <f t="shared" si="13"/>
        <v>0.67113762091664875</v>
      </c>
      <c r="AL165" s="19">
        <v>290.25</v>
      </c>
      <c r="AM165" s="19">
        <v>593.29</v>
      </c>
      <c r="AO165" s="19">
        <v>81.14</v>
      </c>
      <c r="AP165" s="37" t="s">
        <v>603</v>
      </c>
    </row>
    <row r="166" spans="1:42" ht="17" customHeight="1" x14ac:dyDescent="0.35">
      <c r="A166" s="11">
        <v>165</v>
      </c>
      <c r="B166" s="12" t="s">
        <v>174</v>
      </c>
      <c r="C166" s="11" t="s">
        <v>0</v>
      </c>
      <c r="D166" s="11" t="s">
        <v>175</v>
      </c>
      <c r="E166" s="11" t="s">
        <v>66</v>
      </c>
      <c r="F166" s="11" t="s">
        <v>176</v>
      </c>
      <c r="G166" s="13">
        <v>19974</v>
      </c>
      <c r="H166" s="13">
        <v>20229</v>
      </c>
      <c r="I166" s="14">
        <v>44260</v>
      </c>
      <c r="J166" s="15">
        <v>4.3499999999999996</v>
      </c>
      <c r="K166" s="34" t="s">
        <v>121</v>
      </c>
      <c r="L166" s="15">
        <v>1.9</v>
      </c>
      <c r="M166" s="15">
        <v>1</v>
      </c>
      <c r="N166" s="15" t="s">
        <v>1645</v>
      </c>
      <c r="O166" s="15" t="s">
        <v>1645</v>
      </c>
      <c r="P166" s="19">
        <v>9</v>
      </c>
      <c r="Q166" s="17">
        <v>923</v>
      </c>
      <c r="R166" s="26">
        <v>9.7379999999999995</v>
      </c>
      <c r="S166" s="13">
        <v>450.017</v>
      </c>
      <c r="T166" s="43">
        <v>61.166666666666664</v>
      </c>
      <c r="U166" s="43">
        <v>4</v>
      </c>
      <c r="V166" s="43">
        <v>8</v>
      </c>
      <c r="W166" s="46">
        <f t="shared" si="14"/>
        <v>0.33333333333333331</v>
      </c>
      <c r="X166" s="16">
        <v>43908</v>
      </c>
      <c r="Y166" s="16">
        <v>43862</v>
      </c>
      <c r="AA166" s="17">
        <v>19974</v>
      </c>
      <c r="AB166" s="17">
        <v>20299</v>
      </c>
      <c r="AC166" s="39">
        <f t="shared" si="15"/>
        <v>-1.6010640918271837E-2</v>
      </c>
      <c r="AD166" s="19">
        <v>4.37</v>
      </c>
      <c r="AE166" s="19">
        <v>4.84</v>
      </c>
      <c r="AF166" s="18">
        <f t="shared" si="16"/>
        <v>-9.710743801652888E-2</v>
      </c>
      <c r="AG166" s="17">
        <v>0</v>
      </c>
      <c r="AH166" s="17">
        <v>14555</v>
      </c>
      <c r="AI166" s="19">
        <v>41.33</v>
      </c>
      <c r="AJ166" s="19">
        <v>49.13</v>
      </c>
      <c r="AK166" s="18">
        <f t="shared" si="13"/>
        <v>-0.15876246692448615</v>
      </c>
      <c r="AL166" s="19">
        <v>10.89</v>
      </c>
      <c r="AM166" s="19">
        <v>58.74</v>
      </c>
      <c r="AN166" s="22">
        <v>1.7999999999999999E-2</v>
      </c>
    </row>
    <row r="167" spans="1:42" ht="17" customHeight="1" x14ac:dyDescent="0.35">
      <c r="A167" s="11">
        <v>166</v>
      </c>
      <c r="B167" s="12" t="s">
        <v>277</v>
      </c>
      <c r="C167" s="11" t="s">
        <v>278</v>
      </c>
      <c r="D167" s="11" t="s">
        <v>279</v>
      </c>
      <c r="E167" s="11" t="s">
        <v>66</v>
      </c>
      <c r="F167" s="11" t="s">
        <v>280</v>
      </c>
      <c r="G167" s="13">
        <v>19810.3</v>
      </c>
      <c r="H167" s="13">
        <v>21148.5</v>
      </c>
      <c r="I167" s="14">
        <v>43927</v>
      </c>
      <c r="J167" s="15">
        <v>2.67</v>
      </c>
      <c r="K167" s="34" t="s">
        <v>121</v>
      </c>
      <c r="L167" s="15">
        <v>11.9</v>
      </c>
      <c r="M167" s="15">
        <v>2.94</v>
      </c>
      <c r="N167" s="15" t="s">
        <v>1644</v>
      </c>
      <c r="P167" s="19">
        <v>13.7</v>
      </c>
      <c r="Q167" s="17">
        <v>1349</v>
      </c>
      <c r="R167" s="26">
        <v>10.17</v>
      </c>
      <c r="S167" s="13">
        <v>474.9</v>
      </c>
      <c r="T167" s="17">
        <v>64.400000000000006</v>
      </c>
      <c r="U167" s="17">
        <v>2</v>
      </c>
      <c r="V167" s="17">
        <v>9</v>
      </c>
      <c r="W167" s="46">
        <f t="shared" si="14"/>
        <v>0.18181818181818182</v>
      </c>
      <c r="X167" s="16">
        <v>44237</v>
      </c>
      <c r="Y167" s="16">
        <v>44196</v>
      </c>
      <c r="Z167" s="16" t="s">
        <v>1649</v>
      </c>
      <c r="AA167" s="17">
        <v>17046</v>
      </c>
      <c r="AB167" s="17">
        <v>19810</v>
      </c>
      <c r="AC167" s="39">
        <f t="shared" si="15"/>
        <v>-0.13952549217566884</v>
      </c>
      <c r="AD167" s="19">
        <v>2.62</v>
      </c>
      <c r="AE167" s="19">
        <v>12.75</v>
      </c>
      <c r="AF167" s="18">
        <f t="shared" si="16"/>
        <v>-0.79450980392156856</v>
      </c>
      <c r="AG167" s="17">
        <v>1655.8</v>
      </c>
      <c r="AH167" s="17">
        <v>13198.6</v>
      </c>
      <c r="AI167" s="19">
        <v>158.80000000000001</v>
      </c>
      <c r="AJ167" s="19">
        <v>135.84</v>
      </c>
      <c r="AK167" s="18">
        <f t="shared" si="13"/>
        <v>0.16902237926972916</v>
      </c>
      <c r="AL167" s="19">
        <v>63.2</v>
      </c>
      <c r="AM167" s="19">
        <v>182.37</v>
      </c>
      <c r="AN167" s="22">
        <v>5.7000000000000002E-3</v>
      </c>
      <c r="AO167" s="19">
        <v>68.849999999999994</v>
      </c>
    </row>
    <row r="168" spans="1:42" ht="17" customHeight="1" x14ac:dyDescent="0.35">
      <c r="A168" s="11">
        <v>167</v>
      </c>
      <c r="B168" s="12" t="s">
        <v>368</v>
      </c>
      <c r="C168" s="11" t="s">
        <v>369</v>
      </c>
      <c r="D168" s="11" t="s">
        <v>370</v>
      </c>
      <c r="E168" s="11" t="s">
        <v>66</v>
      </c>
      <c r="F168" s="11" t="s">
        <v>371</v>
      </c>
      <c r="G168" s="13">
        <v>19796</v>
      </c>
      <c r="H168" s="13">
        <v>19627</v>
      </c>
      <c r="I168" s="14">
        <v>43923</v>
      </c>
      <c r="J168" s="15">
        <v>9.3729999999999993</v>
      </c>
      <c r="K168" s="34" t="s">
        <v>122</v>
      </c>
      <c r="L168" s="15">
        <v>7.6</v>
      </c>
      <c r="M168" s="15">
        <v>1.4</v>
      </c>
      <c r="N168" s="15" t="s">
        <v>1644</v>
      </c>
      <c r="P168" s="19">
        <v>15.4</v>
      </c>
      <c r="Q168" s="17">
        <v>109</v>
      </c>
      <c r="R168" s="26">
        <v>142.19999999999999</v>
      </c>
      <c r="S168" s="13">
        <v>335</v>
      </c>
      <c r="T168" s="43">
        <v>59.545454545454547</v>
      </c>
      <c r="U168" s="43">
        <v>3</v>
      </c>
      <c r="V168" s="43">
        <v>8</v>
      </c>
      <c r="W168" s="46">
        <f t="shared" si="14"/>
        <v>0.27272727272727271</v>
      </c>
      <c r="X168" s="16">
        <v>44253</v>
      </c>
      <c r="Y168" s="16">
        <v>44196</v>
      </c>
      <c r="Z168" s="16" t="s">
        <v>1649</v>
      </c>
      <c r="AA168" s="17">
        <v>26153</v>
      </c>
      <c r="AB168" s="17">
        <v>25110</v>
      </c>
      <c r="AC168" s="39">
        <f t="shared" si="15"/>
        <v>4.1537236160892076E-2</v>
      </c>
      <c r="AD168" s="19">
        <v>2.4</v>
      </c>
      <c r="AE168" s="19">
        <v>-0.7</v>
      </c>
      <c r="AF168" s="18">
        <f t="shared" si="16"/>
        <v>-4.4285714285714279</v>
      </c>
      <c r="AG168" s="17">
        <v>5177</v>
      </c>
      <c r="AH168" s="17">
        <v>47414</v>
      </c>
      <c r="AI168" s="19">
        <v>41</v>
      </c>
      <c r="AJ168" s="19">
        <v>45.66</v>
      </c>
      <c r="AK168" s="18">
        <f t="shared" si="13"/>
        <v>-0.10205869469995613</v>
      </c>
      <c r="AL168" s="19">
        <v>30.95</v>
      </c>
      <c r="AM168" s="19">
        <v>47.07</v>
      </c>
      <c r="AN168" s="22">
        <v>7.3300000000000004E-2</v>
      </c>
      <c r="AO168" s="19">
        <v>19.54</v>
      </c>
    </row>
    <row r="169" spans="1:42" ht="17" customHeight="1" x14ac:dyDescent="0.35">
      <c r="A169" s="11">
        <v>168</v>
      </c>
      <c r="B169" s="12" t="s">
        <v>459</v>
      </c>
      <c r="C169" s="11" t="s">
        <v>460</v>
      </c>
      <c r="D169" s="11" t="s">
        <v>461</v>
      </c>
      <c r="E169" s="11" t="s">
        <v>66</v>
      </c>
      <c r="F169" s="11" t="s">
        <v>462</v>
      </c>
      <c r="G169" s="13">
        <v>19743.5</v>
      </c>
      <c r="H169" s="13">
        <v>17619.900000000001</v>
      </c>
      <c r="I169" s="14">
        <v>44113</v>
      </c>
      <c r="J169" s="15">
        <v>2.1</v>
      </c>
      <c r="K169" s="34" t="s">
        <v>123</v>
      </c>
      <c r="L169" s="15">
        <v>2.9</v>
      </c>
      <c r="M169" s="15">
        <v>0</v>
      </c>
      <c r="N169" s="15" t="s">
        <v>1644</v>
      </c>
      <c r="P169" s="19">
        <v>6.1</v>
      </c>
      <c r="Q169" s="17">
        <v>89</v>
      </c>
      <c r="R169" s="26">
        <v>68.807000000000002</v>
      </c>
      <c r="S169" s="13">
        <v>361.28300000000002</v>
      </c>
      <c r="T169" s="43">
        <v>64.2</v>
      </c>
      <c r="U169" s="43">
        <v>1</v>
      </c>
      <c r="V169" s="43">
        <v>8</v>
      </c>
      <c r="W169" s="46">
        <f t="shared" si="14"/>
        <v>0.1111111111111111</v>
      </c>
      <c r="X169" s="16">
        <v>44061</v>
      </c>
      <c r="Y169" s="16">
        <v>44009</v>
      </c>
      <c r="AA169" s="17">
        <v>25086.3</v>
      </c>
      <c r="AB169" s="17">
        <v>19743.5</v>
      </c>
      <c r="AC169" s="39">
        <f t="shared" si="15"/>
        <v>0.2706105806974447</v>
      </c>
      <c r="AD169" s="19">
        <v>-1.01</v>
      </c>
      <c r="AE169" s="19">
        <v>1.59</v>
      </c>
      <c r="AF169" s="18">
        <f t="shared" si="16"/>
        <v>-1.6352201257861636</v>
      </c>
      <c r="AG169" s="17">
        <v>1353</v>
      </c>
      <c r="AH169" s="17">
        <v>7719.7</v>
      </c>
      <c r="AI169" s="19">
        <v>47.61</v>
      </c>
      <c r="AJ169" s="19">
        <v>51.48</v>
      </c>
      <c r="AK169" s="18">
        <f t="shared" si="13"/>
        <v>-7.5174825174825127E-2</v>
      </c>
      <c r="AL169" s="19">
        <v>7.41</v>
      </c>
      <c r="AM169" s="19">
        <v>57.47</v>
      </c>
    </row>
    <row r="170" spans="1:42" ht="17" customHeight="1" x14ac:dyDescent="0.35">
      <c r="A170" s="11">
        <v>169</v>
      </c>
      <c r="B170" s="12" t="s">
        <v>1497</v>
      </c>
      <c r="C170" s="11" t="s">
        <v>271</v>
      </c>
      <c r="D170" s="11" t="s">
        <v>1498</v>
      </c>
      <c r="E170" s="11" t="s">
        <v>66</v>
      </c>
      <c r="F170" s="11" t="s">
        <v>1499</v>
      </c>
      <c r="G170" s="13">
        <v>19518.599999999999</v>
      </c>
      <c r="H170" s="13">
        <v>19036.900000000001</v>
      </c>
      <c r="I170" s="14">
        <v>44106</v>
      </c>
      <c r="J170" s="15">
        <v>2.2599999999999998</v>
      </c>
      <c r="K170" s="15" t="s">
        <v>124</v>
      </c>
      <c r="L170" s="15">
        <v>5.45</v>
      </c>
      <c r="M170" s="15">
        <v>0.878</v>
      </c>
      <c r="N170" s="15" t="s">
        <v>1645</v>
      </c>
      <c r="O170" s="15" t="s">
        <v>1644</v>
      </c>
      <c r="P170" s="19">
        <v>7.5</v>
      </c>
      <c r="Q170" s="17">
        <v>144</v>
      </c>
      <c r="R170" s="26">
        <v>53.54</v>
      </c>
      <c r="S170" s="13">
        <v>435</v>
      </c>
      <c r="T170" s="43">
        <v>63.111111111111114</v>
      </c>
      <c r="U170" s="43">
        <v>3</v>
      </c>
      <c r="V170" s="43">
        <v>6</v>
      </c>
      <c r="W170" s="46">
        <f t="shared" si="14"/>
        <v>0.33333333333333331</v>
      </c>
      <c r="X170" s="16">
        <v>44057</v>
      </c>
      <c r="Y170" s="16">
        <v>44009</v>
      </c>
      <c r="AA170" s="17">
        <f>17634</f>
        <v>17634</v>
      </c>
      <c r="AB170" s="17">
        <f>19518+11</f>
        <v>19529</v>
      </c>
      <c r="AC170" s="39">
        <f t="shared" si="15"/>
        <v>-9.7035178452557741E-2</v>
      </c>
      <c r="AD170" s="19">
        <v>-0.31</v>
      </c>
      <c r="AE170" s="19">
        <v>1.59</v>
      </c>
      <c r="AF170" s="18">
        <f t="shared" si="16"/>
        <v>-1.1949685534591195</v>
      </c>
      <c r="AG170" s="17">
        <v>773.73400000000004</v>
      </c>
      <c r="AH170" s="17">
        <v>8105.1970000000001</v>
      </c>
      <c r="AI170" s="19">
        <v>31.11</v>
      </c>
      <c r="AJ170" s="19">
        <v>41.24</v>
      </c>
      <c r="AK170" s="18">
        <f t="shared" si="13"/>
        <v>-0.24563530552861304</v>
      </c>
      <c r="AL170" s="19">
        <v>17.850000000000001</v>
      </c>
      <c r="AM170" s="19">
        <v>42.3</v>
      </c>
      <c r="AN170" s="22">
        <v>2.23E-2</v>
      </c>
      <c r="AP170" s="1" t="s">
        <v>1489</v>
      </c>
    </row>
    <row r="171" spans="1:42" ht="17" customHeight="1" x14ac:dyDescent="0.35">
      <c r="A171" s="11">
        <v>170</v>
      </c>
      <c r="B171" s="12" t="s">
        <v>549</v>
      </c>
      <c r="C171" s="11" t="s">
        <v>196</v>
      </c>
      <c r="D171" s="11" t="s">
        <v>550</v>
      </c>
      <c r="E171" s="11" t="s">
        <v>66</v>
      </c>
      <c r="F171" s="11" t="s">
        <v>551</v>
      </c>
      <c r="G171" s="13">
        <v>19461</v>
      </c>
      <c r="H171" s="13">
        <v>18253</v>
      </c>
      <c r="I171" s="14">
        <v>43927</v>
      </c>
      <c r="J171" s="15">
        <v>2.6</v>
      </c>
      <c r="K171" s="34" t="s">
        <v>124</v>
      </c>
      <c r="L171" s="15">
        <v>5.8</v>
      </c>
      <c r="N171" s="15" t="s">
        <v>1644</v>
      </c>
      <c r="P171" s="19">
        <v>12.1</v>
      </c>
      <c r="Q171" s="17">
        <v>268</v>
      </c>
      <c r="R171" s="26">
        <v>45</v>
      </c>
      <c r="S171" s="13">
        <v>477</v>
      </c>
      <c r="T171" s="43">
        <v>64.222222222222229</v>
      </c>
      <c r="U171" s="43">
        <v>3</v>
      </c>
      <c r="V171" s="43">
        <v>6</v>
      </c>
      <c r="W171" s="46">
        <f t="shared" si="14"/>
        <v>0.33333333333333331</v>
      </c>
      <c r="X171" s="16">
        <v>44238</v>
      </c>
      <c r="Y171" s="16">
        <v>44196</v>
      </c>
      <c r="Z171" s="16" t="s">
        <v>1649</v>
      </c>
      <c r="AA171" s="17">
        <v>16472</v>
      </c>
      <c r="AB171" s="17">
        <v>17170</v>
      </c>
      <c r="AC171" s="39">
        <f t="shared" si="15"/>
        <v>-4.0652300524170064E-2</v>
      </c>
      <c r="AD171" s="19">
        <v>2.27</v>
      </c>
      <c r="AE171" s="19">
        <v>5.56</v>
      </c>
      <c r="AF171" s="18">
        <f t="shared" si="16"/>
        <v>-0.59172661870503596</v>
      </c>
      <c r="AG171" s="17">
        <v>1078</v>
      </c>
      <c r="AH171" s="17">
        <v>95948</v>
      </c>
      <c r="AI171" s="19">
        <v>34.5</v>
      </c>
      <c r="AJ171" s="19">
        <v>34.53</v>
      </c>
      <c r="AK171" s="18">
        <f t="shared" ref="AK171:AK232" si="17">(AI171-AJ171)/AJ171</f>
        <v>-8.688097306690164E-4</v>
      </c>
      <c r="AL171" s="19">
        <v>12.15</v>
      </c>
      <c r="AM171" s="19">
        <v>41.21</v>
      </c>
      <c r="AN171" s="22">
        <v>2.1899999999999999E-2</v>
      </c>
      <c r="AO171" s="19">
        <v>17.899999999999999</v>
      </c>
      <c r="AP171" s="37" t="s">
        <v>552</v>
      </c>
    </row>
    <row r="172" spans="1:42" ht="17" customHeight="1" x14ac:dyDescent="0.35">
      <c r="A172" s="11">
        <v>171</v>
      </c>
      <c r="B172" s="12" t="s">
        <v>637</v>
      </c>
      <c r="C172" s="11" t="s">
        <v>35</v>
      </c>
      <c r="D172" s="11" t="s">
        <v>638</v>
      </c>
      <c r="E172" s="11" t="s">
        <v>66</v>
      </c>
      <c r="F172" s="11" t="s">
        <v>639</v>
      </c>
      <c r="G172" s="13">
        <v>19392.3</v>
      </c>
      <c r="H172" s="13">
        <v>18735.099999999999</v>
      </c>
      <c r="I172" s="14">
        <v>44257</v>
      </c>
      <c r="J172" s="15">
        <v>3.5</v>
      </c>
      <c r="K172" s="34" t="s">
        <v>121</v>
      </c>
      <c r="L172" s="15">
        <v>3.2</v>
      </c>
      <c r="M172" s="15">
        <v>5.3</v>
      </c>
      <c r="N172" s="15" t="s">
        <v>1644</v>
      </c>
      <c r="P172" s="19">
        <v>8.5236079999999994</v>
      </c>
      <c r="Q172" s="17">
        <v>253</v>
      </c>
      <c r="R172" s="26">
        <v>33.732999999999997</v>
      </c>
      <c r="S172" s="13">
        <v>1093.5509999999999</v>
      </c>
      <c r="T172" s="17">
        <v>64.727272727272734</v>
      </c>
      <c r="U172" s="17">
        <v>3</v>
      </c>
      <c r="V172" s="17">
        <v>8</v>
      </c>
      <c r="W172" s="46">
        <f t="shared" si="14"/>
        <v>0.27272727272727271</v>
      </c>
      <c r="X172" s="16">
        <v>44246</v>
      </c>
      <c r="Y172" s="16">
        <v>44196</v>
      </c>
      <c r="Z172" s="16" t="s">
        <v>1649</v>
      </c>
      <c r="AA172" s="17">
        <v>16537.433000000001</v>
      </c>
      <c r="AB172" s="17">
        <v>17522.234</v>
      </c>
      <c r="AC172" s="39">
        <f t="shared" si="15"/>
        <v>-5.6202936223771434E-2</v>
      </c>
      <c r="AD172" s="19">
        <v>-0.2</v>
      </c>
      <c r="AE172" s="19">
        <v>4.26</v>
      </c>
      <c r="AF172" s="18">
        <f t="shared" si="16"/>
        <v>-1.0469483568075117</v>
      </c>
      <c r="AG172" s="17">
        <v>1917.4770000000001</v>
      </c>
      <c r="AH172" s="17">
        <v>13440.215</v>
      </c>
      <c r="AI172" s="19">
        <v>99.69</v>
      </c>
      <c r="AJ172" s="19">
        <v>101.92</v>
      </c>
      <c r="AK172" s="18">
        <f t="shared" si="17"/>
        <v>-2.1879905808477276E-2</v>
      </c>
      <c r="AL172" s="19">
        <v>49.68</v>
      </c>
      <c r="AM172" s="19">
        <v>118.84</v>
      </c>
      <c r="AN172" s="22">
        <v>2.8899999999999999E-2</v>
      </c>
      <c r="AO172" s="29"/>
    </row>
    <row r="173" spans="1:42" ht="17" customHeight="1" x14ac:dyDescent="0.35">
      <c r="A173" s="11">
        <v>172</v>
      </c>
      <c r="B173" s="12" t="s">
        <v>726</v>
      </c>
      <c r="C173" s="11" t="s">
        <v>25</v>
      </c>
      <c r="D173" s="11" t="s">
        <v>727</v>
      </c>
      <c r="E173" s="11" t="s">
        <v>66</v>
      </c>
      <c r="F173" s="11" t="s">
        <v>728</v>
      </c>
      <c r="G173" s="13">
        <v>19204</v>
      </c>
      <c r="H173" s="13">
        <v>16727</v>
      </c>
      <c r="I173" s="14">
        <v>43924</v>
      </c>
      <c r="J173" s="15">
        <v>3.2</v>
      </c>
      <c r="K173" s="34" t="s">
        <v>123</v>
      </c>
      <c r="L173" s="15">
        <v>10.8</v>
      </c>
      <c r="M173" s="15">
        <v>2.94</v>
      </c>
      <c r="N173" s="15" t="s">
        <v>1644</v>
      </c>
      <c r="P173" s="19">
        <v>21.8</v>
      </c>
      <c r="Q173" s="17">
        <v>168</v>
      </c>
      <c r="R173" s="26">
        <v>129.74</v>
      </c>
      <c r="S173" s="13">
        <v>351</v>
      </c>
      <c r="T173" s="43">
        <v>64</v>
      </c>
      <c r="U173" s="43">
        <v>3</v>
      </c>
      <c r="V173" s="43">
        <v>9</v>
      </c>
      <c r="W173" s="46">
        <f t="shared" si="14"/>
        <v>0.25</v>
      </c>
      <c r="X173" s="16">
        <v>44239</v>
      </c>
      <c r="Y173" s="16">
        <v>44196</v>
      </c>
      <c r="Z173" s="16" t="s">
        <v>1649</v>
      </c>
      <c r="AA173" s="17">
        <v>17997</v>
      </c>
      <c r="AB173" s="17">
        <v>19204</v>
      </c>
      <c r="AC173" s="39">
        <f t="shared" si="15"/>
        <v>-6.2851489273068106E-2</v>
      </c>
      <c r="AD173" s="19">
        <v>1.48</v>
      </c>
      <c r="AE173" s="19">
        <v>1.94</v>
      </c>
      <c r="AF173" s="18">
        <f t="shared" si="16"/>
        <v>-0.23711340206185566</v>
      </c>
      <c r="AG173" s="17">
        <v>4254</v>
      </c>
      <c r="AH173" s="17">
        <v>127684</v>
      </c>
      <c r="AI173" s="19">
        <v>76.75</v>
      </c>
      <c r="AJ173" s="19">
        <v>59.01</v>
      </c>
      <c r="AK173" s="18">
        <f t="shared" si="17"/>
        <v>0.30062701237078465</v>
      </c>
      <c r="AL173" s="19">
        <v>43.7</v>
      </c>
      <c r="AM173" s="19">
        <v>87.69</v>
      </c>
      <c r="AN173" s="22">
        <v>2.18E-2</v>
      </c>
      <c r="AO173" s="19">
        <v>47.88</v>
      </c>
    </row>
    <row r="174" spans="1:42" ht="17" customHeight="1" x14ac:dyDescent="0.35">
      <c r="A174" s="11">
        <v>173</v>
      </c>
      <c r="B174" s="12" t="s">
        <v>818</v>
      </c>
      <c r="C174" s="11" t="s">
        <v>211</v>
      </c>
      <c r="D174" s="11" t="s">
        <v>819</v>
      </c>
      <c r="E174" s="11" t="s">
        <v>66</v>
      </c>
      <c r="F174" s="11" t="s">
        <v>820</v>
      </c>
      <c r="G174" s="13">
        <v>19146</v>
      </c>
      <c r="H174" s="13">
        <v>17976.8</v>
      </c>
      <c r="I174" s="14">
        <v>43959</v>
      </c>
      <c r="J174" s="15">
        <v>1.6</v>
      </c>
      <c r="K174" s="34" t="s">
        <v>124</v>
      </c>
      <c r="L174" s="15">
        <v>3</v>
      </c>
      <c r="M174" s="15">
        <v>0.11</v>
      </c>
      <c r="N174" s="15" t="s">
        <v>1644</v>
      </c>
      <c r="P174" s="19">
        <v>9.4</v>
      </c>
      <c r="Q174" s="17">
        <v>220</v>
      </c>
      <c r="R174" s="26">
        <v>43</v>
      </c>
      <c r="S174" s="13">
        <v>436</v>
      </c>
      <c r="W174" s="46" t="e">
        <f t="shared" si="14"/>
        <v>#DIV/0!</v>
      </c>
      <c r="X174" s="16">
        <v>43942</v>
      </c>
      <c r="Y174" s="16">
        <v>43890</v>
      </c>
      <c r="AA174" s="17">
        <v>20320</v>
      </c>
      <c r="AB174" s="17">
        <v>18173</v>
      </c>
      <c r="AC174" s="39">
        <f t="shared" si="15"/>
        <v>0.11814229901502228</v>
      </c>
      <c r="AD174" s="19">
        <v>5.33</v>
      </c>
      <c r="AE174" s="19">
        <v>4.79</v>
      </c>
      <c r="AF174" s="18">
        <f t="shared" si="16"/>
        <v>0.11273486430062631</v>
      </c>
      <c r="AG174" s="17">
        <v>0</v>
      </c>
      <c r="AH174" s="17">
        <v>21082</v>
      </c>
      <c r="AI174" s="19">
        <v>94.46</v>
      </c>
      <c r="AJ174" s="19">
        <v>87.67</v>
      </c>
      <c r="AK174" s="18">
        <f t="shared" si="17"/>
        <v>7.7449526633968202E-2</v>
      </c>
      <c r="AL174" s="19">
        <v>37.590000000000003</v>
      </c>
      <c r="AM174" s="19">
        <v>129.96</v>
      </c>
      <c r="AO174" s="19">
        <v>28.38</v>
      </c>
    </row>
    <row r="175" spans="1:42" ht="17" customHeight="1" x14ac:dyDescent="0.35">
      <c r="A175" s="11">
        <v>174</v>
      </c>
      <c r="B175" s="12" t="s">
        <v>907</v>
      </c>
      <c r="C175" s="11" t="s">
        <v>797</v>
      </c>
      <c r="D175" s="11" t="s">
        <v>908</v>
      </c>
      <c r="E175" s="11" t="s">
        <v>66</v>
      </c>
      <c r="F175" s="11" t="s">
        <v>909</v>
      </c>
      <c r="G175" s="13">
        <v>18479</v>
      </c>
      <c r="H175" s="13">
        <v>18313</v>
      </c>
      <c r="I175" s="14">
        <v>43938</v>
      </c>
      <c r="J175" s="15">
        <v>5.0999999999999996</v>
      </c>
      <c r="K175" s="34" t="s">
        <v>123</v>
      </c>
      <c r="L175" s="15">
        <v>7.4</v>
      </c>
      <c r="M175" s="15">
        <v>5.8000000000000003E-2</v>
      </c>
      <c r="N175" s="15" t="s">
        <v>1644</v>
      </c>
      <c r="P175" s="19">
        <v>24.3</v>
      </c>
      <c r="Q175" s="17">
        <v>452</v>
      </c>
      <c r="R175" s="26">
        <v>53</v>
      </c>
      <c r="S175" s="13">
        <v>508</v>
      </c>
      <c r="T175" s="43">
        <v>60.9</v>
      </c>
      <c r="U175" s="43">
        <v>5</v>
      </c>
      <c r="V175" s="43">
        <v>6</v>
      </c>
      <c r="W175" s="46">
        <f t="shared" si="14"/>
        <v>0.45454545454545453</v>
      </c>
      <c r="X175" s="16">
        <v>44246</v>
      </c>
      <c r="Y175" s="16">
        <v>44196</v>
      </c>
      <c r="Z175" s="16" t="s">
        <v>1649</v>
      </c>
      <c r="AA175" s="17">
        <v>17640</v>
      </c>
      <c r="AB175" s="17">
        <v>18479</v>
      </c>
      <c r="AC175" s="39">
        <f t="shared" si="15"/>
        <v>-4.5402889766762274E-2</v>
      </c>
      <c r="AD175" s="19">
        <v>3.75</v>
      </c>
      <c r="AE175" s="19">
        <v>-2.08</v>
      </c>
      <c r="AF175" s="18">
        <f t="shared" si="16"/>
        <v>-2.8028846153846154</v>
      </c>
      <c r="AG175" s="17">
        <v>8808</v>
      </c>
      <c r="AH175" s="17">
        <v>27106</v>
      </c>
      <c r="AI175" s="19">
        <v>39.93</v>
      </c>
      <c r="AJ175" s="19">
        <v>38.03</v>
      </c>
      <c r="AK175" s="18">
        <f t="shared" si="17"/>
        <v>4.9960557454641036E-2</v>
      </c>
      <c r="AL175" s="19">
        <v>10</v>
      </c>
      <c r="AM175" s="19">
        <v>56.1</v>
      </c>
      <c r="AO175" s="19">
        <v>14.8</v>
      </c>
    </row>
    <row r="176" spans="1:42" ht="17" customHeight="1" x14ac:dyDescent="0.35">
      <c r="A176" s="11">
        <v>175</v>
      </c>
      <c r="B176" s="12" t="s">
        <v>993</v>
      </c>
      <c r="C176" s="11" t="s">
        <v>377</v>
      </c>
      <c r="D176" s="11" t="s">
        <v>994</v>
      </c>
      <c r="E176" s="11" t="s">
        <v>66</v>
      </c>
      <c r="F176" s="11" t="s">
        <v>995</v>
      </c>
      <c r="G176" s="13">
        <v>18450</v>
      </c>
      <c r="H176" s="13">
        <v>18486</v>
      </c>
      <c r="I176" s="14">
        <v>44246</v>
      </c>
      <c r="J176" s="15">
        <v>5.77</v>
      </c>
      <c r="K176" s="34" t="s">
        <v>123</v>
      </c>
      <c r="L176" s="15">
        <v>11.8</v>
      </c>
      <c r="M176" s="15">
        <v>2.6</v>
      </c>
      <c r="N176" s="15" t="s">
        <v>1644</v>
      </c>
      <c r="P176" s="19">
        <v>12</v>
      </c>
      <c r="Q176" s="17">
        <v>254</v>
      </c>
      <c r="R176" s="26">
        <v>47.548999999999999</v>
      </c>
      <c r="S176" s="13">
        <v>300</v>
      </c>
      <c r="T176" s="43">
        <v>66</v>
      </c>
      <c r="U176" s="43">
        <v>1</v>
      </c>
      <c r="V176" s="43">
        <v>7</v>
      </c>
      <c r="W176" s="46">
        <f t="shared" si="14"/>
        <v>0.125</v>
      </c>
      <c r="X176" s="16">
        <v>44238</v>
      </c>
      <c r="Y176" s="16">
        <v>44196</v>
      </c>
      <c r="Z176" s="16" t="s">
        <v>1649</v>
      </c>
      <c r="AA176" s="17">
        <v>19140</v>
      </c>
      <c r="AB176" s="17">
        <v>18450</v>
      </c>
      <c r="AC176" s="39">
        <f t="shared" si="15"/>
        <v>3.7398373983739838E-2</v>
      </c>
      <c r="AD176" s="19">
        <v>6.87</v>
      </c>
      <c r="AE176" s="19">
        <v>6.24</v>
      </c>
      <c r="AF176" s="18">
        <f t="shared" si="16"/>
        <v>0.10096153846153844</v>
      </c>
      <c r="AG176" s="17">
        <v>1895</v>
      </c>
      <c r="AH176" s="17">
        <v>17523</v>
      </c>
      <c r="AI176" s="19">
        <v>133.65</v>
      </c>
      <c r="AJ176" s="19">
        <v>132.38999999999999</v>
      </c>
      <c r="AK176" s="18">
        <f t="shared" si="17"/>
        <v>9.5173351461592219E-3</v>
      </c>
      <c r="AL176" s="19">
        <v>110.66</v>
      </c>
      <c r="AM176" s="19">
        <v>160.16</v>
      </c>
      <c r="AN176" s="22">
        <v>3.4700000000000002E-2</v>
      </c>
      <c r="AO176" s="19">
        <v>19.38</v>
      </c>
    </row>
    <row r="177" spans="1:42" ht="17" customHeight="1" x14ac:dyDescent="0.35">
      <c r="A177" s="11">
        <v>176</v>
      </c>
      <c r="B177" s="12" t="s">
        <v>1080</v>
      </c>
      <c r="C177" s="11" t="s">
        <v>7</v>
      </c>
      <c r="D177" s="11" t="s">
        <v>1081</v>
      </c>
      <c r="E177" s="11" t="s">
        <v>66</v>
      </c>
      <c r="F177" s="11" t="s">
        <v>1082</v>
      </c>
      <c r="G177" s="13">
        <v>18372</v>
      </c>
      <c r="H177" s="13">
        <v>17408</v>
      </c>
      <c r="I177" s="14">
        <v>44176</v>
      </c>
      <c r="J177" s="15">
        <v>6.6552800000000003</v>
      </c>
      <c r="K177" s="34" t="s">
        <v>124</v>
      </c>
      <c r="L177" s="15">
        <v>22</v>
      </c>
      <c r="M177" s="15">
        <v>0.5</v>
      </c>
      <c r="N177" s="15" t="s">
        <v>1644</v>
      </c>
      <c r="P177" s="19">
        <v>16.5</v>
      </c>
      <c r="Q177" s="17">
        <v>338</v>
      </c>
      <c r="S177" s="13">
        <v>346</v>
      </c>
      <c r="T177" s="43"/>
      <c r="U177" s="43">
        <v>5</v>
      </c>
      <c r="V177" s="43">
        <v>7</v>
      </c>
      <c r="W177" s="46">
        <f t="shared" si="14"/>
        <v>0.41666666666666669</v>
      </c>
      <c r="X177" s="16">
        <v>44151</v>
      </c>
      <c r="Y177" s="16">
        <v>44104</v>
      </c>
      <c r="AA177" s="17">
        <v>16785</v>
      </c>
      <c r="AB177" s="17">
        <v>18372</v>
      </c>
      <c r="AC177" s="39">
        <f t="shared" si="15"/>
        <v>-8.6381450032658388E-2</v>
      </c>
      <c r="AD177" s="19">
        <v>3.24</v>
      </c>
      <c r="AE177" s="19">
        <v>3.71</v>
      </c>
      <c r="AF177" s="18">
        <f t="shared" si="16"/>
        <v>-0.12668463611859831</v>
      </c>
      <c r="AG177" s="17">
        <v>6536</v>
      </c>
      <c r="AH177" s="17">
        <v>20497</v>
      </c>
      <c r="AI177" s="19">
        <v>79.89</v>
      </c>
      <c r="AJ177" s="19">
        <v>73.56</v>
      </c>
      <c r="AK177" s="18">
        <f t="shared" si="17"/>
        <v>8.6052202283849896E-2</v>
      </c>
      <c r="AL177" s="19">
        <v>37.75</v>
      </c>
      <c r="AM177" s="19">
        <v>93.38</v>
      </c>
      <c r="AN177" s="22">
        <v>2.2200000000000001E-2</v>
      </c>
      <c r="AO177" s="19">
        <v>26.67</v>
      </c>
    </row>
    <row r="178" spans="1:42" ht="17" customHeight="1" x14ac:dyDescent="0.35">
      <c r="A178" s="11">
        <v>177</v>
      </c>
      <c r="B178" s="12" t="s">
        <v>1588</v>
      </c>
      <c r="C178" s="11" t="s">
        <v>228</v>
      </c>
      <c r="D178" s="11" t="s">
        <v>1589</v>
      </c>
      <c r="E178" s="11" t="s">
        <v>66</v>
      </c>
      <c r="F178" s="11" t="s">
        <v>1590</v>
      </c>
      <c r="G178" s="13">
        <v>18289</v>
      </c>
      <c r="H178" s="13">
        <v>16285.1</v>
      </c>
      <c r="I178" s="14">
        <v>44179</v>
      </c>
      <c r="J178" s="15">
        <v>2.99</v>
      </c>
      <c r="K178" s="15" t="s">
        <v>121</v>
      </c>
      <c r="L178" s="15">
        <v>14</v>
      </c>
      <c r="M178" s="15">
        <v>4.6900000000000004</v>
      </c>
      <c r="N178" s="15" t="s">
        <v>1644</v>
      </c>
      <c r="P178" s="19">
        <v>11.11</v>
      </c>
      <c r="Q178" s="17">
        <v>190</v>
      </c>
      <c r="R178" s="26">
        <v>58.18</v>
      </c>
      <c r="S178" s="13">
        <v>300.64</v>
      </c>
      <c r="T178" s="43">
        <v>55.8</v>
      </c>
      <c r="U178" s="43">
        <v>3</v>
      </c>
      <c r="V178" s="43">
        <v>9</v>
      </c>
      <c r="W178" s="46">
        <f t="shared" si="14"/>
        <v>0.25</v>
      </c>
      <c r="X178" s="16">
        <v>44158</v>
      </c>
      <c r="Y178" s="16">
        <v>44104</v>
      </c>
      <c r="AA178" s="17">
        <v>17579</v>
      </c>
      <c r="AB178" s="17">
        <v>18289</v>
      </c>
      <c r="AC178" s="39">
        <f t="shared" si="15"/>
        <v>-3.8821149324730714E-2</v>
      </c>
      <c r="AD178" s="19">
        <v>-2.67</v>
      </c>
      <c r="AE178" s="19">
        <v>3.33</v>
      </c>
      <c r="AF178" s="18">
        <f t="shared" si="16"/>
        <v>-1.8018018018018018</v>
      </c>
      <c r="AG178" s="17">
        <v>5962.2</v>
      </c>
      <c r="AH178" s="17">
        <v>28779.7</v>
      </c>
      <c r="AI178" s="19">
        <v>43.33</v>
      </c>
      <c r="AJ178" s="19">
        <v>41.41</v>
      </c>
      <c r="AK178" s="18">
        <f t="shared" si="17"/>
        <v>4.6365612170973243E-2</v>
      </c>
      <c r="AL178" s="19">
        <v>21.5</v>
      </c>
      <c r="AM178" s="19">
        <v>53.98</v>
      </c>
      <c r="AN178" s="22">
        <v>1.5800000000000002E-2</v>
      </c>
      <c r="AP178" s="1"/>
    </row>
    <row r="179" spans="1:42" ht="17" customHeight="1" x14ac:dyDescent="0.35">
      <c r="A179" s="11">
        <v>178</v>
      </c>
      <c r="B179" s="12" t="s">
        <v>1165</v>
      </c>
      <c r="C179" s="11" t="s">
        <v>10</v>
      </c>
      <c r="D179" s="11" t="s">
        <v>1166</v>
      </c>
      <c r="E179" s="11" t="s">
        <v>66</v>
      </c>
      <c r="F179" s="11" t="s">
        <v>1165</v>
      </c>
      <c r="G179" s="13">
        <v>18032.400000000001</v>
      </c>
      <c r="H179" s="13">
        <v>16240.5</v>
      </c>
      <c r="I179" s="14">
        <v>43931</v>
      </c>
      <c r="J179" s="15">
        <v>2.68</v>
      </c>
      <c r="K179" s="34" t="s">
        <v>121</v>
      </c>
      <c r="L179" s="15">
        <v>3.3</v>
      </c>
      <c r="M179" s="15">
        <v>0.21199999999999999</v>
      </c>
      <c r="N179" s="15" t="s">
        <v>1645</v>
      </c>
      <c r="O179" s="15" t="s">
        <v>1644</v>
      </c>
      <c r="P179" s="19">
        <v>6.2</v>
      </c>
      <c r="Q179" s="17">
        <v>66</v>
      </c>
      <c r="R179" s="26">
        <v>93</v>
      </c>
      <c r="S179" s="13">
        <v>275</v>
      </c>
      <c r="T179" s="43">
        <v>68</v>
      </c>
      <c r="U179" s="43">
        <v>2</v>
      </c>
      <c r="V179" s="43">
        <v>6</v>
      </c>
      <c r="W179" s="46">
        <f t="shared" si="14"/>
        <v>0.25</v>
      </c>
      <c r="X179" s="16">
        <v>44253</v>
      </c>
      <c r="Y179" s="16">
        <v>44196</v>
      </c>
      <c r="Z179" s="16" t="s">
        <v>1649</v>
      </c>
      <c r="AA179" s="17">
        <v>18468</v>
      </c>
      <c r="AB179" s="17">
        <v>18032</v>
      </c>
      <c r="AC179" s="39">
        <f t="shared" si="15"/>
        <v>2.4179236912156166E-2</v>
      </c>
      <c r="AD179" s="19">
        <v>5.45</v>
      </c>
      <c r="AE179" s="19">
        <v>4.99</v>
      </c>
      <c r="AF179" s="18">
        <f t="shared" si="16"/>
        <v>9.2184368737474945E-2</v>
      </c>
      <c r="AG179" s="17">
        <v>2596</v>
      </c>
      <c r="AH179" s="17">
        <v>9345</v>
      </c>
      <c r="AI179" s="19">
        <v>131.44999999999999</v>
      </c>
      <c r="AJ179" s="19">
        <v>140.66</v>
      </c>
      <c r="AK179" s="18">
        <f t="shared" si="17"/>
        <v>-6.5477036826389931E-2</v>
      </c>
      <c r="AL179" s="19">
        <v>73.39</v>
      </c>
      <c r="AM179" s="19">
        <v>162.72999999999999</v>
      </c>
      <c r="AN179" s="22">
        <v>1.04E-2</v>
      </c>
      <c r="AO179" s="19">
        <v>28.47</v>
      </c>
    </row>
    <row r="180" spans="1:42" ht="17" customHeight="1" x14ac:dyDescent="0.35">
      <c r="A180" s="11">
        <v>179</v>
      </c>
      <c r="B180" s="12" t="s">
        <v>1251</v>
      </c>
      <c r="C180" s="11" t="s">
        <v>334</v>
      </c>
      <c r="D180" s="11" t="s">
        <v>1252</v>
      </c>
      <c r="E180" s="11" t="s">
        <v>66</v>
      </c>
      <c r="F180" s="11" t="s">
        <v>1253</v>
      </c>
      <c r="G180" s="13">
        <v>17983.2</v>
      </c>
      <c r="H180" s="13">
        <v>16318.4</v>
      </c>
      <c r="I180" s="14">
        <v>43938</v>
      </c>
      <c r="J180" s="15">
        <v>3.42</v>
      </c>
      <c r="K180" s="34" t="s">
        <v>124</v>
      </c>
      <c r="L180" s="15">
        <v>9.3000000000000007</v>
      </c>
      <c r="M180" s="15">
        <v>0.14000000000000001</v>
      </c>
      <c r="N180" s="15" t="s">
        <v>1644</v>
      </c>
      <c r="P180" s="19">
        <v>10</v>
      </c>
      <c r="Q180" s="17">
        <v>87</v>
      </c>
      <c r="R180" s="26">
        <v>106</v>
      </c>
      <c r="S180" s="13">
        <v>413.3</v>
      </c>
      <c r="T180" s="17">
        <v>61.18181818181818</v>
      </c>
      <c r="U180" s="17">
        <v>7</v>
      </c>
      <c r="V180" s="17">
        <v>15</v>
      </c>
      <c r="W180" s="46">
        <f t="shared" si="14"/>
        <v>0.31818181818181818</v>
      </c>
      <c r="X180" s="16">
        <v>44245</v>
      </c>
      <c r="Y180" s="16">
        <v>44196</v>
      </c>
      <c r="Z180" s="16" t="s">
        <v>1649</v>
      </c>
      <c r="AA180" s="17">
        <v>16589.900000000001</v>
      </c>
      <c r="AB180" s="17">
        <v>17983.2</v>
      </c>
      <c r="AC180" s="39">
        <f t="shared" si="15"/>
        <v>-7.7477868232572578E-2</v>
      </c>
      <c r="AD180" s="19">
        <v>7.7</v>
      </c>
      <c r="AE180" s="19">
        <v>10.87</v>
      </c>
      <c r="AF180" s="18">
        <f t="shared" si="16"/>
        <v>-0.29162833486660528</v>
      </c>
      <c r="AG180" s="17">
        <v>4225</v>
      </c>
      <c r="AH180" s="17">
        <v>14317</v>
      </c>
      <c r="AI180" s="19">
        <v>148.37</v>
      </c>
      <c r="AJ180" s="19">
        <v>174.09</v>
      </c>
      <c r="AK180" s="18">
        <f t="shared" si="17"/>
        <v>-0.14773967488080877</v>
      </c>
      <c r="AL180" s="19">
        <v>78.290000000000006</v>
      </c>
      <c r="AM180" s="19">
        <v>186.18</v>
      </c>
      <c r="AO180" s="19">
        <v>23.02</v>
      </c>
    </row>
    <row r="181" spans="1:42" ht="17" customHeight="1" x14ac:dyDescent="0.35">
      <c r="A181" s="11">
        <v>180</v>
      </c>
      <c r="B181" s="12" t="s">
        <v>1331</v>
      </c>
      <c r="C181" s="11" t="s">
        <v>8</v>
      </c>
      <c r="D181" s="11" t="s">
        <v>1332</v>
      </c>
      <c r="E181" s="11" t="s">
        <v>66</v>
      </c>
      <c r="F181" s="11" t="s">
        <v>1333</v>
      </c>
      <c r="G181" s="13">
        <v>17900.8</v>
      </c>
      <c r="H181" s="13">
        <v>17534.5</v>
      </c>
      <c r="I181" s="14">
        <v>43899</v>
      </c>
      <c r="J181" s="15">
        <v>4.2</v>
      </c>
      <c r="K181" s="34" t="s">
        <v>121</v>
      </c>
      <c r="L181" s="15">
        <v>7.3</v>
      </c>
      <c r="M181" s="15">
        <v>1.3</v>
      </c>
      <c r="N181" s="15" t="s">
        <v>1644</v>
      </c>
      <c r="P181" s="19">
        <v>14.9</v>
      </c>
      <c r="Q181" s="17">
        <v>349</v>
      </c>
      <c r="R181" s="26">
        <v>42.59</v>
      </c>
      <c r="S181" s="13">
        <v>342.35500000000002</v>
      </c>
      <c r="T181" s="43"/>
      <c r="U181" s="43">
        <v>1</v>
      </c>
      <c r="V181" s="43">
        <v>3</v>
      </c>
      <c r="W181" s="46">
        <f t="shared" si="14"/>
        <v>0.25</v>
      </c>
      <c r="X181" s="16">
        <v>44246</v>
      </c>
      <c r="Y181" s="16">
        <v>44196</v>
      </c>
      <c r="Z181" s="16" t="s">
        <v>1649</v>
      </c>
      <c r="AA181" s="17">
        <v>18361</v>
      </c>
      <c r="AB181" s="17">
        <v>17901</v>
      </c>
      <c r="AC181" s="39">
        <f t="shared" si="15"/>
        <v>2.569688844198648E-2</v>
      </c>
      <c r="AD181" s="19">
        <v>22.08</v>
      </c>
      <c r="AE181" s="19">
        <v>16.489999999999998</v>
      </c>
      <c r="AF181" s="18">
        <f t="shared" si="16"/>
        <v>0.3389933292904791</v>
      </c>
      <c r="AG181" s="17">
        <v>7049</v>
      </c>
      <c r="AH181" s="17">
        <v>20401</v>
      </c>
      <c r="AI181" s="19">
        <v>733.11</v>
      </c>
      <c r="AJ181" s="19">
        <v>557.02</v>
      </c>
      <c r="AK181" s="18">
        <f t="shared" si="17"/>
        <v>0.31612868478690181</v>
      </c>
      <c r="AL181" s="19">
        <v>325.43</v>
      </c>
      <c r="AM181" s="19">
        <v>758</v>
      </c>
      <c r="AN181" s="22">
        <v>9.7999999999999997E-3</v>
      </c>
      <c r="AO181" s="19">
        <v>31.16</v>
      </c>
    </row>
    <row r="182" spans="1:42" ht="17" customHeight="1" x14ac:dyDescent="0.35">
      <c r="A182" s="11">
        <v>181</v>
      </c>
      <c r="B182" s="12" t="s">
        <v>99</v>
      </c>
      <c r="C182" s="11" t="s">
        <v>34</v>
      </c>
      <c r="D182" s="11" t="s">
        <v>100</v>
      </c>
      <c r="E182" s="11" t="s">
        <v>66</v>
      </c>
      <c r="F182" s="11" t="s">
        <v>101</v>
      </c>
      <c r="G182" s="13">
        <v>17817.2</v>
      </c>
      <c r="H182" s="13">
        <v>19166.599999999999</v>
      </c>
      <c r="I182" s="14">
        <v>44118</v>
      </c>
      <c r="J182" s="15">
        <v>3.8679999999999999</v>
      </c>
      <c r="K182" s="34" t="s">
        <v>121</v>
      </c>
      <c r="L182" s="15">
        <v>13.2</v>
      </c>
      <c r="M182" s="15">
        <v>0.3</v>
      </c>
      <c r="N182" s="15" t="s">
        <v>1644</v>
      </c>
      <c r="P182" s="19">
        <v>6.6820000000000004</v>
      </c>
      <c r="Q182" s="17">
        <v>98</v>
      </c>
      <c r="R182" s="26">
        <v>67.855999999999995</v>
      </c>
      <c r="S182" s="13">
        <v>342.61900000000003</v>
      </c>
      <c r="T182" s="43">
        <v>61.5</v>
      </c>
      <c r="U182" s="43">
        <v>5</v>
      </c>
      <c r="V182" s="43">
        <v>5</v>
      </c>
      <c r="W182" s="46">
        <f t="shared" si="14"/>
        <v>0.5</v>
      </c>
      <c r="X182" s="16">
        <v>44253</v>
      </c>
      <c r="Y182" s="16">
        <v>44196</v>
      </c>
      <c r="Z182" s="16" t="s">
        <v>1649</v>
      </c>
      <c r="AA182" s="17">
        <v>15668</v>
      </c>
      <c r="AB182" s="17">
        <v>17317</v>
      </c>
      <c r="AC182" s="39">
        <f t="shared" si="15"/>
        <v>-9.5224346018363451E-2</v>
      </c>
      <c r="AD182" s="19">
        <v>-3.1</v>
      </c>
      <c r="AE182" s="19">
        <v>-10.87</v>
      </c>
      <c r="AF182" s="18">
        <f t="shared" si="16"/>
        <v>-0.71481140754369832</v>
      </c>
      <c r="AG182" s="17">
        <v>349.25799999999998</v>
      </c>
      <c r="AH182" s="17">
        <v>7309.8119999999999</v>
      </c>
      <c r="AI182" s="19">
        <v>15.97</v>
      </c>
      <c r="AJ182" s="19">
        <v>18.690000000000001</v>
      </c>
      <c r="AK182" s="18">
        <f t="shared" si="17"/>
        <v>-0.14553237025147139</v>
      </c>
      <c r="AL182" s="19">
        <v>2.85</v>
      </c>
      <c r="AM182" s="19">
        <v>21.5</v>
      </c>
    </row>
    <row r="183" spans="1:42" ht="17" customHeight="1" x14ac:dyDescent="0.35">
      <c r="A183" s="11">
        <v>182</v>
      </c>
      <c r="B183" s="12" t="s">
        <v>1414</v>
      </c>
      <c r="C183" s="11" t="s">
        <v>31</v>
      </c>
      <c r="D183" s="11" t="s">
        <v>1415</v>
      </c>
      <c r="E183" s="11" t="s">
        <v>66</v>
      </c>
      <c r="F183" s="11" t="s">
        <v>1416</v>
      </c>
      <c r="G183" s="13">
        <v>17772</v>
      </c>
      <c r="H183" s="13">
        <v>15451</v>
      </c>
      <c r="I183" s="14">
        <v>43929</v>
      </c>
      <c r="J183" s="15">
        <v>11.18</v>
      </c>
      <c r="K183" s="34" t="s">
        <v>122</v>
      </c>
      <c r="L183" s="15">
        <v>16</v>
      </c>
      <c r="M183" s="15">
        <v>0.11</v>
      </c>
      <c r="N183" s="15" t="s">
        <v>1644</v>
      </c>
      <c r="P183" s="19">
        <v>26</v>
      </c>
      <c r="Q183" s="17">
        <v>367</v>
      </c>
      <c r="R183" s="26">
        <v>70.400000000000006</v>
      </c>
      <c r="S183" s="13">
        <v>455.05</v>
      </c>
      <c r="T183" s="43">
        <v>59.7</v>
      </c>
      <c r="U183" s="43">
        <v>3</v>
      </c>
      <c r="V183" s="43">
        <v>7</v>
      </c>
      <c r="W183" s="46">
        <f t="shared" si="14"/>
        <v>0.3</v>
      </c>
      <c r="X183" s="16">
        <v>44232</v>
      </c>
      <c r="Y183" s="16">
        <v>44196</v>
      </c>
      <c r="Z183" s="16" t="s">
        <v>1649</v>
      </c>
      <c r="AA183" s="17">
        <v>21454</v>
      </c>
      <c r="AB183" s="17">
        <v>17772</v>
      </c>
      <c r="AC183" s="39">
        <f t="shared" si="15"/>
        <v>0.2071798334458699</v>
      </c>
      <c r="AD183" s="19">
        <v>3.54</v>
      </c>
      <c r="AE183" s="19">
        <v>2.0699999999999998</v>
      </c>
      <c r="AF183" s="18">
        <f t="shared" si="16"/>
        <v>0.71014492753623204</v>
      </c>
      <c r="AG183" s="17">
        <v>9135</v>
      </c>
      <c r="AH183" s="17">
        <v>70379</v>
      </c>
      <c r="AI183" s="19">
        <v>234.2</v>
      </c>
      <c r="AJ183" s="19">
        <v>108.17</v>
      </c>
      <c r="AK183" s="18">
        <f t="shared" si="17"/>
        <v>1.1651104742534897</v>
      </c>
      <c r="AL183" s="19">
        <v>82.07</v>
      </c>
      <c r="AM183" s="19">
        <v>309.14</v>
      </c>
      <c r="AO183" s="19">
        <v>63.87</v>
      </c>
    </row>
    <row r="184" spans="1:42" ht="17" customHeight="1" x14ac:dyDescent="0.35">
      <c r="A184" s="11">
        <v>183</v>
      </c>
      <c r="B184" s="12" t="s">
        <v>177</v>
      </c>
      <c r="C184" s="11" t="s">
        <v>171</v>
      </c>
      <c r="D184" s="11" t="s">
        <v>178</v>
      </c>
      <c r="E184" s="11" t="s">
        <v>66</v>
      </c>
      <c r="F184" s="11" t="s">
        <v>179</v>
      </c>
      <c r="G184" s="13">
        <v>17592.900000000001</v>
      </c>
      <c r="H184" s="13">
        <v>16068</v>
      </c>
      <c r="I184" s="14">
        <v>44188</v>
      </c>
      <c r="J184" s="15">
        <v>5.12</v>
      </c>
      <c r="K184" s="34" t="s">
        <v>121</v>
      </c>
      <c r="L184" s="15">
        <v>2.44</v>
      </c>
      <c r="M184" s="15">
        <v>0.28999999999999998</v>
      </c>
      <c r="N184" s="15" t="s">
        <v>1644</v>
      </c>
      <c r="P184" s="19">
        <v>32.53</v>
      </c>
      <c r="Q184" s="17">
        <v>163</v>
      </c>
      <c r="R184" s="26">
        <v>117.76600000000001</v>
      </c>
      <c r="S184" s="13">
        <v>822.65899999999999</v>
      </c>
      <c r="T184" s="43">
        <v>63.18181818181818</v>
      </c>
      <c r="U184" s="43">
        <v>2</v>
      </c>
      <c r="V184" s="43">
        <v>9</v>
      </c>
      <c r="W184" s="46">
        <f t="shared" si="14"/>
        <v>0.18181818181818182</v>
      </c>
      <c r="X184" s="16">
        <v>44155</v>
      </c>
      <c r="Y184" s="16">
        <v>44104</v>
      </c>
      <c r="AA184" s="17">
        <v>20311</v>
      </c>
      <c r="AB184" s="17">
        <v>17592</v>
      </c>
      <c r="AC184" s="39">
        <f t="shared" si="15"/>
        <v>0.15455889040472942</v>
      </c>
      <c r="AD184" s="19">
        <v>6.41</v>
      </c>
      <c r="AE184" s="19">
        <v>4.29</v>
      </c>
      <c r="AF184" s="18">
        <f t="shared" si="16"/>
        <v>0.4941724941724942</v>
      </c>
      <c r="AG184" s="17">
        <v>163</v>
      </c>
      <c r="AH184" s="17">
        <v>18912</v>
      </c>
      <c r="AI184" s="19">
        <v>69.95</v>
      </c>
      <c r="AJ184" s="19">
        <v>51.99</v>
      </c>
      <c r="AK184" s="18">
        <f t="shared" si="17"/>
        <v>0.34545104827851508</v>
      </c>
      <c r="AL184" s="19">
        <v>25.51</v>
      </c>
      <c r="AM184" s="19">
        <v>84.41</v>
      </c>
      <c r="AN184" s="22">
        <v>1.01E-2</v>
      </c>
      <c r="AO184" s="19">
        <v>10.89</v>
      </c>
    </row>
    <row r="185" spans="1:42" ht="17" customHeight="1" x14ac:dyDescent="0.35">
      <c r="A185" s="11">
        <v>184</v>
      </c>
      <c r="B185" s="12" t="s">
        <v>281</v>
      </c>
      <c r="C185" s="11" t="s">
        <v>140</v>
      </c>
      <c r="D185" s="11" t="s">
        <v>282</v>
      </c>
      <c r="E185" s="11" t="s">
        <v>66</v>
      </c>
      <c r="F185" s="11" t="s">
        <v>283</v>
      </c>
      <c r="G185" s="13">
        <v>17486.599999999999</v>
      </c>
      <c r="H185" s="13">
        <v>17714.7</v>
      </c>
      <c r="I185" s="14">
        <v>43916</v>
      </c>
      <c r="J185" s="15">
        <v>3.1</v>
      </c>
      <c r="K185" s="34" t="s">
        <v>121</v>
      </c>
      <c r="L185" s="15">
        <v>4</v>
      </c>
      <c r="M185" s="15">
        <v>0.88</v>
      </c>
      <c r="N185" s="15" t="s">
        <v>1644</v>
      </c>
      <c r="P185" s="19">
        <v>2.9</v>
      </c>
      <c r="Q185" s="17">
        <v>40</v>
      </c>
      <c r="R185" s="26">
        <v>112.66</v>
      </c>
      <c r="S185" s="13">
        <v>484.96</v>
      </c>
      <c r="T185" s="43">
        <v>69</v>
      </c>
      <c r="U185" s="43">
        <v>4</v>
      </c>
      <c r="V185" s="43">
        <v>4</v>
      </c>
      <c r="W185" s="46">
        <f t="shared" si="14"/>
        <v>0.5</v>
      </c>
      <c r="X185" s="16">
        <v>44251</v>
      </c>
      <c r="Y185" s="16">
        <v>44196</v>
      </c>
      <c r="Z185" s="16" t="s">
        <v>1649</v>
      </c>
      <c r="AA185" s="17">
        <v>11184</v>
      </c>
      <c r="AB185" s="17">
        <v>17487</v>
      </c>
      <c r="AC185" s="39">
        <f t="shared" si="15"/>
        <v>-0.36043918339337794</v>
      </c>
      <c r="AD185" s="19">
        <v>-3.72</v>
      </c>
      <c r="AE185" s="19">
        <v>4.6100000000000003</v>
      </c>
      <c r="AF185" s="18">
        <f t="shared" si="16"/>
        <v>-1.8069414316702819</v>
      </c>
      <c r="AG185" s="17">
        <v>2293.94</v>
      </c>
      <c r="AH185" s="17">
        <v>11506.86</v>
      </c>
      <c r="AI185" s="19">
        <v>25.61</v>
      </c>
      <c r="AJ185" s="19">
        <v>47.85</v>
      </c>
      <c r="AK185" s="18">
        <f t="shared" si="17"/>
        <v>-0.46478578892371997</v>
      </c>
      <c r="AL185" s="19">
        <v>16.809999999999999</v>
      </c>
      <c r="AM185" s="19">
        <v>41.7</v>
      </c>
      <c r="AN185" s="22">
        <v>3.5000000000000003E-2</v>
      </c>
      <c r="AP185" s="41"/>
    </row>
    <row r="186" spans="1:42" ht="17" customHeight="1" x14ac:dyDescent="0.35">
      <c r="A186" s="11">
        <v>185</v>
      </c>
      <c r="B186" s="12" t="s">
        <v>372</v>
      </c>
      <c r="C186" s="11" t="s">
        <v>278</v>
      </c>
      <c r="D186" s="11" t="s">
        <v>373</v>
      </c>
      <c r="E186" s="11" t="s">
        <v>66</v>
      </c>
      <c r="F186" s="11" t="s">
        <v>374</v>
      </c>
      <c r="G186" s="13">
        <v>17450</v>
      </c>
      <c r="H186" s="13">
        <v>11763</v>
      </c>
      <c r="I186" s="14">
        <v>43922</v>
      </c>
      <c r="J186" s="15">
        <v>2.84</v>
      </c>
      <c r="K186" s="34" t="s">
        <v>122</v>
      </c>
      <c r="L186" s="15">
        <v>14.1</v>
      </c>
      <c r="M186" s="15">
        <v>1.3</v>
      </c>
      <c r="N186" s="15" t="s">
        <v>1644</v>
      </c>
      <c r="P186" s="19">
        <v>9.1999999999999993</v>
      </c>
      <c r="Q186" s="17">
        <v>343</v>
      </c>
      <c r="R186" s="26">
        <v>27.1</v>
      </c>
      <c r="S186" s="13">
        <v>444.6</v>
      </c>
      <c r="T186" s="17">
        <v>64</v>
      </c>
      <c r="U186" s="17">
        <v>3</v>
      </c>
      <c r="V186" s="17">
        <v>7</v>
      </c>
      <c r="W186" s="46">
        <f t="shared" si="14"/>
        <v>0.3</v>
      </c>
      <c r="X186" s="16">
        <v>44251</v>
      </c>
      <c r="Y186" s="16">
        <v>44196</v>
      </c>
      <c r="Z186" s="16" t="s">
        <v>1649</v>
      </c>
      <c r="AA186" s="17">
        <v>15379</v>
      </c>
      <c r="AB186" s="17">
        <v>17450</v>
      </c>
      <c r="AC186" s="39">
        <f t="shared" si="15"/>
        <v>-0.11868194842406876</v>
      </c>
      <c r="AD186" s="19">
        <v>-18.690000000000001</v>
      </c>
      <c r="AE186" s="19">
        <v>-4.12</v>
      </c>
      <c r="AF186" s="18">
        <f t="shared" si="16"/>
        <v>3.5364077669902914</v>
      </c>
      <c r="AG186" s="17">
        <v>508</v>
      </c>
      <c r="AH186" s="17">
        <v>11852</v>
      </c>
      <c r="AI186" s="19">
        <v>10.6</v>
      </c>
      <c r="AJ186" s="19">
        <v>13.1</v>
      </c>
      <c r="AK186" s="18">
        <f t="shared" si="17"/>
        <v>-0.19083969465648856</v>
      </c>
      <c r="AL186" s="19">
        <v>2.21</v>
      </c>
      <c r="AM186" s="19">
        <v>12.94</v>
      </c>
      <c r="AP186" s="37" t="s">
        <v>375</v>
      </c>
    </row>
    <row r="187" spans="1:42" ht="17" customHeight="1" x14ac:dyDescent="0.35">
      <c r="A187" s="11">
        <v>186</v>
      </c>
      <c r="B187" s="12" t="s">
        <v>463</v>
      </c>
      <c r="C187" s="11" t="s">
        <v>159</v>
      </c>
      <c r="D187" s="11" t="s">
        <v>464</v>
      </c>
      <c r="E187" s="11" t="s">
        <v>66</v>
      </c>
      <c r="F187" s="11" t="s">
        <v>465</v>
      </c>
      <c r="G187" s="13">
        <v>17380</v>
      </c>
      <c r="H187" s="13">
        <v>17275.400000000001</v>
      </c>
      <c r="I187" s="14">
        <v>43910</v>
      </c>
      <c r="J187" s="15">
        <v>4.2</v>
      </c>
      <c r="K187" s="34" t="s">
        <v>123</v>
      </c>
      <c r="L187" s="15">
        <v>3.57</v>
      </c>
      <c r="M187" s="15">
        <v>0</v>
      </c>
      <c r="N187" s="15" t="s">
        <v>1644</v>
      </c>
      <c r="P187" s="19">
        <v>12.8</v>
      </c>
      <c r="Q187" s="17">
        <v>73</v>
      </c>
      <c r="R187" s="26">
        <v>175.68100000000001</v>
      </c>
      <c r="S187" s="13">
        <v>381.41800000000001</v>
      </c>
      <c r="T187" s="17">
        <v>60</v>
      </c>
      <c r="U187" s="17">
        <v>4</v>
      </c>
      <c r="V187" s="17">
        <v>8</v>
      </c>
      <c r="W187" s="46">
        <f t="shared" si="14"/>
        <v>0.33333333333333331</v>
      </c>
      <c r="X187" s="16">
        <v>44252</v>
      </c>
      <c r="Y187" s="16">
        <v>44196</v>
      </c>
      <c r="Z187" s="16" t="s">
        <v>1649</v>
      </c>
      <c r="AA187" s="17">
        <v>11032.048000000001</v>
      </c>
      <c r="AB187" s="17">
        <v>17379.973000000002</v>
      </c>
      <c r="AC187" s="39">
        <f t="shared" si="15"/>
        <v>-0.36524366292168581</v>
      </c>
      <c r="AD187" s="19">
        <v>-1.04</v>
      </c>
      <c r="AE187" s="19">
        <v>4.71</v>
      </c>
      <c r="AF187" s="18">
        <f t="shared" si="16"/>
        <v>-1.2208067940552016</v>
      </c>
      <c r="AG187" s="17">
        <v>0</v>
      </c>
      <c r="AH187" s="17">
        <v>5862.1679999999997</v>
      </c>
      <c r="AI187" s="19">
        <v>49.56</v>
      </c>
      <c r="AJ187" s="19">
        <v>80.760000000000005</v>
      </c>
      <c r="AK187" s="18">
        <f t="shared" si="17"/>
        <v>-0.38632986627043092</v>
      </c>
      <c r="AL187" s="19">
        <v>27</v>
      </c>
      <c r="AM187" s="19">
        <v>75.78</v>
      </c>
      <c r="AN187" s="22">
        <v>2.3099999999999999E-2</v>
      </c>
    </row>
    <row r="188" spans="1:42" ht="17" customHeight="1" x14ac:dyDescent="0.35">
      <c r="A188" s="11">
        <v>187</v>
      </c>
      <c r="B188" s="12" t="s">
        <v>1500</v>
      </c>
      <c r="C188" s="11" t="s">
        <v>222</v>
      </c>
      <c r="D188" s="11" t="s">
        <v>1501</v>
      </c>
      <c r="E188" s="11" t="s">
        <v>66</v>
      </c>
      <c r="F188" s="11" t="s">
        <v>1502</v>
      </c>
      <c r="G188" s="13">
        <v>17290</v>
      </c>
      <c r="H188" s="13">
        <v>15983</v>
      </c>
      <c r="I188" s="14">
        <v>44182</v>
      </c>
      <c r="J188" s="15">
        <v>4.92</v>
      </c>
      <c r="K188" s="15" t="s">
        <v>121</v>
      </c>
      <c r="L188" s="15">
        <v>17.7</v>
      </c>
      <c r="M188" s="15">
        <v>0.97199999999999998</v>
      </c>
      <c r="N188" s="15" t="s">
        <v>1644</v>
      </c>
      <c r="P188" s="19">
        <v>11.67</v>
      </c>
      <c r="Q188" s="17">
        <v>294</v>
      </c>
      <c r="R188" s="26">
        <v>39.668999999999997</v>
      </c>
      <c r="S188" s="13">
        <v>382.072</v>
      </c>
      <c r="T188" s="43">
        <v>70</v>
      </c>
      <c r="U188" s="43">
        <v>3</v>
      </c>
      <c r="V188" s="43">
        <v>8</v>
      </c>
      <c r="W188" s="46">
        <f t="shared" si="14"/>
        <v>0.27272727272727271</v>
      </c>
      <c r="X188" s="16">
        <v>44160</v>
      </c>
      <c r="Y188" s="16">
        <v>44104</v>
      </c>
      <c r="AA188" s="17">
        <f>17117+23</f>
        <v>17140</v>
      </c>
      <c r="AB188" s="17">
        <f>17290+43</f>
        <v>17333</v>
      </c>
      <c r="AC188" s="39">
        <f t="shared" si="15"/>
        <v>-1.1134829515952229E-2</v>
      </c>
      <c r="AD188" s="19">
        <v>2.71</v>
      </c>
      <c r="AE188" s="19">
        <v>3.94</v>
      </c>
      <c r="AF188" s="18">
        <f t="shared" si="16"/>
        <v>-0.31218274111675126</v>
      </c>
      <c r="AG188" s="17">
        <v>23620</v>
      </c>
      <c r="AH188" s="17">
        <v>54012</v>
      </c>
      <c r="AI188" s="19">
        <v>250.22</v>
      </c>
      <c r="AJ188" s="19">
        <v>268.33999999999997</v>
      </c>
      <c r="AK188" s="18">
        <f t="shared" si="17"/>
        <v>-6.7526272639189006E-2</v>
      </c>
      <c r="AL188" s="19">
        <v>197.75</v>
      </c>
      <c r="AM188" s="19">
        <v>284.97000000000003</v>
      </c>
      <c r="AN188" s="22">
        <v>1.35E-2</v>
      </c>
      <c r="AO188" s="19">
        <v>46.83</v>
      </c>
      <c r="AP188" s="1"/>
    </row>
    <row r="189" spans="1:42" ht="17" customHeight="1" x14ac:dyDescent="0.35">
      <c r="A189" s="11">
        <v>188</v>
      </c>
      <c r="B189" s="12" t="s">
        <v>553</v>
      </c>
      <c r="C189" s="11" t="s">
        <v>181</v>
      </c>
      <c r="D189" s="11" t="s">
        <v>554</v>
      </c>
      <c r="E189" s="11" t="s">
        <v>66</v>
      </c>
      <c r="F189" s="11" t="s">
        <v>555</v>
      </c>
      <c r="G189" s="13">
        <v>17258</v>
      </c>
      <c r="H189" s="13">
        <v>16424</v>
      </c>
      <c r="I189" s="14">
        <v>43945</v>
      </c>
      <c r="J189" s="15">
        <v>4.7</v>
      </c>
      <c r="K189" s="34" t="s">
        <v>121</v>
      </c>
      <c r="L189" s="15">
        <v>14.1</v>
      </c>
      <c r="N189" s="15" t="s">
        <v>1644</v>
      </c>
      <c r="P189" s="19">
        <v>15.4</v>
      </c>
      <c r="Q189" s="17">
        <v>194</v>
      </c>
      <c r="R189" s="26">
        <v>79</v>
      </c>
      <c r="S189" s="13">
        <v>516</v>
      </c>
      <c r="T189" s="17">
        <v>65</v>
      </c>
      <c r="U189" s="17">
        <v>3</v>
      </c>
      <c r="V189" s="17">
        <v>6</v>
      </c>
      <c r="W189" s="46">
        <f t="shared" si="14"/>
        <v>0.33333333333333331</v>
      </c>
      <c r="X189" s="16">
        <v>44245</v>
      </c>
      <c r="Y189" s="16">
        <v>44196</v>
      </c>
      <c r="Z189" s="16" t="s">
        <v>1649</v>
      </c>
      <c r="AA189" s="17">
        <v>17439</v>
      </c>
      <c r="AB189" s="17">
        <v>17258</v>
      </c>
      <c r="AC189" s="39">
        <f t="shared" si="15"/>
        <v>1.0487889674353924E-2</v>
      </c>
      <c r="AD189" s="19">
        <v>2.56</v>
      </c>
      <c r="AE189" s="19">
        <v>4.38</v>
      </c>
      <c r="AF189" s="18">
        <f t="shared" si="16"/>
        <v>-0.41552511415525112</v>
      </c>
      <c r="AG189" s="17">
        <v>1778</v>
      </c>
      <c r="AH189" s="17">
        <v>365948</v>
      </c>
      <c r="AI189" s="19">
        <v>49.91</v>
      </c>
      <c r="AJ189" s="19">
        <v>56.13</v>
      </c>
      <c r="AK189" s="18">
        <f t="shared" si="17"/>
        <v>-0.11081418136468922</v>
      </c>
      <c r="AL189" s="19">
        <v>16.11</v>
      </c>
      <c r="AM189" s="19">
        <v>62.28</v>
      </c>
      <c r="AN189" s="22">
        <v>2.87E-2</v>
      </c>
      <c r="AO189" s="19">
        <v>23.42</v>
      </c>
      <c r="AP189" s="37" t="s">
        <v>552</v>
      </c>
    </row>
    <row r="190" spans="1:42" ht="17" customHeight="1" x14ac:dyDescent="0.35">
      <c r="A190" s="11">
        <v>189</v>
      </c>
      <c r="B190" s="12" t="s">
        <v>640</v>
      </c>
      <c r="C190" s="11" t="s">
        <v>25</v>
      </c>
      <c r="D190" s="11" t="s">
        <v>641</v>
      </c>
      <c r="E190" s="11" t="s">
        <v>66</v>
      </c>
      <c r="F190" s="11" t="s">
        <v>642</v>
      </c>
      <c r="G190" s="13">
        <v>17129</v>
      </c>
      <c r="H190" s="13">
        <v>16759</v>
      </c>
      <c r="I190" s="14">
        <v>43602</v>
      </c>
      <c r="J190" s="15">
        <v>3.2</v>
      </c>
      <c r="K190" s="34" t="s">
        <v>123</v>
      </c>
      <c r="L190" s="15">
        <v>5.7</v>
      </c>
      <c r="M190" s="15">
        <v>0</v>
      </c>
      <c r="N190" s="15" t="s">
        <v>1644</v>
      </c>
      <c r="P190" s="19">
        <v>9.3000000000000007</v>
      </c>
      <c r="Q190" s="17">
        <v>52</v>
      </c>
      <c r="R190" s="26">
        <v>177.76499999999999</v>
      </c>
      <c r="S190" s="13">
        <v>495.06799999999998</v>
      </c>
      <c r="T190" s="43">
        <v>57.8</v>
      </c>
      <c r="U190" s="43">
        <v>6</v>
      </c>
      <c r="V190" s="43">
        <v>6</v>
      </c>
      <c r="W190" s="46">
        <f t="shared" si="14"/>
        <v>0.5</v>
      </c>
      <c r="X190" s="16">
        <v>44252</v>
      </c>
      <c r="Y190" s="16">
        <v>44196</v>
      </c>
      <c r="Z190" s="16" t="s">
        <v>1649</v>
      </c>
      <c r="AA190" s="17">
        <v>18469</v>
      </c>
      <c r="AB190" s="17">
        <v>17129</v>
      </c>
      <c r="AC190" s="39">
        <f t="shared" si="15"/>
        <v>7.8229902504524496E-2</v>
      </c>
      <c r="AD190" s="19">
        <v>-1.05</v>
      </c>
      <c r="AE190" s="19">
        <v>-14.5</v>
      </c>
      <c r="AF190" s="18">
        <f t="shared" si="16"/>
        <v>-0.92758620689655169</v>
      </c>
      <c r="AG190" s="17">
        <v>0</v>
      </c>
      <c r="AH190" s="17">
        <v>97856</v>
      </c>
      <c r="AI190" s="19">
        <v>12.46</v>
      </c>
      <c r="AJ190" s="19">
        <v>10.87</v>
      </c>
      <c r="AK190" s="18">
        <f t="shared" si="17"/>
        <v>0.14627414903403879</v>
      </c>
      <c r="AL190" s="19">
        <v>6.25</v>
      </c>
      <c r="AM190" s="19">
        <v>13.9</v>
      </c>
      <c r="AN190" s="30"/>
      <c r="AO190" s="29"/>
    </row>
    <row r="191" spans="1:42" ht="17" customHeight="1" x14ac:dyDescent="0.35">
      <c r="A191" s="11">
        <v>190</v>
      </c>
      <c r="B191" s="12" t="s">
        <v>729</v>
      </c>
      <c r="C191" s="11" t="s">
        <v>144</v>
      </c>
      <c r="D191" s="11" t="s">
        <v>730</v>
      </c>
      <c r="E191" s="11" t="s">
        <v>66</v>
      </c>
      <c r="F191" s="11" t="s">
        <v>731</v>
      </c>
      <c r="G191" s="13">
        <v>17098</v>
      </c>
      <c r="H191" s="13">
        <v>13282</v>
      </c>
      <c r="I191" s="14">
        <v>43952</v>
      </c>
      <c r="J191" s="15">
        <v>12.03</v>
      </c>
      <c r="K191" s="34" t="s">
        <v>121</v>
      </c>
      <c r="L191" s="15">
        <v>15.8</v>
      </c>
      <c r="M191" s="15">
        <v>4.42</v>
      </c>
      <c r="N191" s="15" t="s">
        <v>1644</v>
      </c>
      <c r="P191" s="19">
        <v>25.9</v>
      </c>
      <c r="Q191" s="17">
        <v>155</v>
      </c>
      <c r="R191" s="26">
        <v>167.75</v>
      </c>
      <c r="S191" s="13">
        <v>621.9</v>
      </c>
      <c r="T191" s="43">
        <v>63.545454545454547</v>
      </c>
      <c r="U191" s="43">
        <v>2</v>
      </c>
      <c r="V191" s="43">
        <v>9</v>
      </c>
      <c r="W191" s="46">
        <f t="shared" si="14"/>
        <v>0.18181818181818182</v>
      </c>
      <c r="X191" s="16">
        <v>43895</v>
      </c>
      <c r="Y191" s="16">
        <v>43861</v>
      </c>
      <c r="AA191" s="17">
        <v>17098</v>
      </c>
      <c r="AB191" s="17">
        <v>13282</v>
      </c>
      <c r="AC191" s="39">
        <f t="shared" si="15"/>
        <v>0.28730612859509108</v>
      </c>
      <c r="AD191" s="19">
        <v>0.15</v>
      </c>
      <c r="AE191" s="19">
        <v>1.43</v>
      </c>
      <c r="AF191" s="18">
        <f t="shared" si="16"/>
        <v>-0.89510489510489522</v>
      </c>
      <c r="AG191" s="17">
        <v>25134</v>
      </c>
      <c r="AH191" s="17">
        <v>55126</v>
      </c>
      <c r="AI191" s="19">
        <v>222.53</v>
      </c>
      <c r="AJ191" s="19">
        <v>162.63999999999999</v>
      </c>
      <c r="AK191" s="18">
        <f t="shared" si="17"/>
        <v>0.36823659616330556</v>
      </c>
      <c r="AL191" s="19">
        <v>115.29</v>
      </c>
      <c r="AM191" s="19">
        <v>214.9</v>
      </c>
      <c r="AO191" s="19">
        <v>47.42</v>
      </c>
    </row>
    <row r="192" spans="1:42" ht="17" customHeight="1" x14ac:dyDescent="0.35">
      <c r="A192" s="11">
        <v>191</v>
      </c>
      <c r="B192" s="12" t="s">
        <v>821</v>
      </c>
      <c r="C192" s="11" t="s">
        <v>31</v>
      </c>
      <c r="D192" s="11" t="s">
        <v>822</v>
      </c>
      <c r="E192" s="11" t="s">
        <v>66</v>
      </c>
      <c r="F192" s="11" t="s">
        <v>823</v>
      </c>
      <c r="G192" s="13">
        <v>16883</v>
      </c>
      <c r="H192" s="13">
        <v>14950</v>
      </c>
      <c r="I192" s="14">
        <v>43950</v>
      </c>
      <c r="J192" s="15">
        <v>4</v>
      </c>
      <c r="K192" s="34" t="s">
        <v>122</v>
      </c>
      <c r="L192" s="15">
        <v>9.4</v>
      </c>
      <c r="M192" s="15">
        <v>0.16</v>
      </c>
      <c r="N192" s="15" t="s">
        <v>1644</v>
      </c>
      <c r="P192" s="19">
        <v>23.2</v>
      </c>
      <c r="Q192" s="17">
        <v>168</v>
      </c>
      <c r="R192" s="26">
        <v>138</v>
      </c>
      <c r="S192" s="13">
        <v>517</v>
      </c>
      <c r="T192" s="43">
        <v>62.2</v>
      </c>
      <c r="U192" s="43">
        <v>4</v>
      </c>
      <c r="V192" s="43">
        <v>6</v>
      </c>
      <c r="W192" s="46">
        <f t="shared" si="14"/>
        <v>0.4</v>
      </c>
      <c r="X192" s="16">
        <v>44239</v>
      </c>
      <c r="Y192" s="16">
        <v>44196</v>
      </c>
      <c r="Z192" s="16" t="s">
        <v>1649</v>
      </c>
      <c r="AA192" s="17">
        <v>15301</v>
      </c>
      <c r="AB192" s="17">
        <v>16883</v>
      </c>
      <c r="AC192" s="39">
        <f t="shared" si="15"/>
        <v>-9.3703725641177515E-2</v>
      </c>
      <c r="AD192" s="19">
        <v>6.37</v>
      </c>
      <c r="AE192" s="19">
        <v>7.98</v>
      </c>
      <c r="AF192" s="18">
        <f t="shared" si="16"/>
        <v>-0.2017543859649123</v>
      </c>
      <c r="AG192" s="17">
        <v>4960</v>
      </c>
      <c r="AH192" s="17">
        <v>33584</v>
      </c>
      <c r="AI192" s="19">
        <v>356.49</v>
      </c>
      <c r="AJ192" s="19">
        <v>296.61</v>
      </c>
      <c r="AK192" s="18">
        <f t="shared" si="17"/>
        <v>0.20188125821786182</v>
      </c>
      <c r="AL192" s="19">
        <v>199.99</v>
      </c>
      <c r="AM192" s="19">
        <v>382.46</v>
      </c>
      <c r="AN192" s="22">
        <v>4.8999999999999998E-3</v>
      </c>
      <c r="AO192" s="19">
        <v>58.29</v>
      </c>
    </row>
    <row r="193" spans="1:42" ht="17" customHeight="1" x14ac:dyDescent="0.35">
      <c r="A193" s="11">
        <v>192</v>
      </c>
      <c r="B193" s="12" t="s">
        <v>910</v>
      </c>
      <c r="C193" s="11" t="s">
        <v>188</v>
      </c>
      <c r="D193" s="11" t="s">
        <v>911</v>
      </c>
      <c r="E193" s="11" t="s">
        <v>66</v>
      </c>
      <c r="F193" s="11" t="s">
        <v>912</v>
      </c>
      <c r="G193" s="13">
        <v>16865.2</v>
      </c>
      <c r="H193" s="13">
        <v>15740.4</v>
      </c>
      <c r="I193" s="14">
        <v>44053</v>
      </c>
      <c r="J193" s="15">
        <v>2.1</v>
      </c>
      <c r="K193" s="34" t="s">
        <v>124</v>
      </c>
      <c r="L193" s="15">
        <v>10.11</v>
      </c>
      <c r="M193" s="15">
        <v>1.8</v>
      </c>
      <c r="N193" s="15" t="s">
        <v>1644</v>
      </c>
      <c r="P193" s="19">
        <v>15.84</v>
      </c>
      <c r="Q193" s="17">
        <v>205</v>
      </c>
      <c r="R193" s="26">
        <v>77</v>
      </c>
      <c r="S193" s="13">
        <v>439</v>
      </c>
      <c r="T193" s="17">
        <v>65.2</v>
      </c>
      <c r="U193" s="17">
        <v>3</v>
      </c>
      <c r="V193" s="17">
        <v>7</v>
      </c>
      <c r="W193" s="46">
        <f t="shared" si="14"/>
        <v>0.3</v>
      </c>
      <c r="X193" s="16">
        <v>44014</v>
      </c>
      <c r="Y193" s="16">
        <v>43982</v>
      </c>
      <c r="AA193" s="17">
        <v>17626</v>
      </c>
      <c r="AB193" s="17">
        <v>16865</v>
      </c>
      <c r="AC193" s="39">
        <f t="shared" si="15"/>
        <v>4.5123035873109993E-2</v>
      </c>
      <c r="AD193" s="19">
        <v>3.56</v>
      </c>
      <c r="AE193" s="19">
        <v>2.9</v>
      </c>
      <c r="AF193" s="18">
        <f t="shared" si="16"/>
        <v>0.22758620689655179</v>
      </c>
      <c r="AG193" s="17">
        <v>13923</v>
      </c>
      <c r="AH193" s="17">
        <v>30806</v>
      </c>
      <c r="AI193" s="19">
        <v>58.29</v>
      </c>
      <c r="AJ193" s="19">
        <v>51.31</v>
      </c>
      <c r="AK193" s="18">
        <f t="shared" si="17"/>
        <v>0.13603586045605137</v>
      </c>
      <c r="AL193" s="19">
        <v>46.88</v>
      </c>
      <c r="AM193" s="19">
        <v>66.14</v>
      </c>
      <c r="AN193" s="22">
        <v>3.5299999999999998E-2</v>
      </c>
      <c r="AO193" s="19">
        <v>14.8</v>
      </c>
    </row>
    <row r="194" spans="1:42" ht="17" customHeight="1" x14ac:dyDescent="0.35">
      <c r="A194" s="11">
        <v>193</v>
      </c>
      <c r="B194" s="12" t="s">
        <v>996</v>
      </c>
      <c r="C194" s="11" t="s">
        <v>438</v>
      </c>
      <c r="D194" s="11" t="s">
        <v>997</v>
      </c>
      <c r="E194" s="11" t="s">
        <v>66</v>
      </c>
      <c r="F194" s="11" t="s">
        <v>998</v>
      </c>
      <c r="G194" s="13">
        <v>16829</v>
      </c>
      <c r="H194" s="13">
        <v>18890</v>
      </c>
      <c r="I194" s="14">
        <v>43914</v>
      </c>
      <c r="J194" s="15">
        <v>3.99</v>
      </c>
      <c r="K194" s="34" t="s">
        <v>121</v>
      </c>
      <c r="L194" s="15">
        <v>4.8</v>
      </c>
      <c r="M194" s="15">
        <v>0.14899999999999999</v>
      </c>
      <c r="N194" s="15" t="s">
        <v>1644</v>
      </c>
      <c r="P194" s="19">
        <v>18</v>
      </c>
      <c r="Q194" s="17">
        <v>290</v>
      </c>
      <c r="R194" s="26">
        <v>62.226999999999997</v>
      </c>
      <c r="S194" s="13">
        <v>534.9</v>
      </c>
      <c r="T194" s="43">
        <v>61.727272727272727</v>
      </c>
      <c r="U194" s="43">
        <v>3</v>
      </c>
      <c r="V194" s="43">
        <v>8</v>
      </c>
      <c r="W194" s="46">
        <f t="shared" si="14"/>
        <v>0.27272727272727271</v>
      </c>
      <c r="X194" s="16">
        <v>44243</v>
      </c>
      <c r="Y194" s="16">
        <v>44196</v>
      </c>
      <c r="Z194" s="16" t="s">
        <v>1649</v>
      </c>
      <c r="AA194" s="17">
        <v>19423</v>
      </c>
      <c r="AB194" s="17">
        <v>16829</v>
      </c>
      <c r="AC194" s="39">
        <f t="shared" si="15"/>
        <v>0.15413868916750847</v>
      </c>
      <c r="AD194" s="19">
        <v>11.23</v>
      </c>
      <c r="AE194" s="19">
        <v>11.47</v>
      </c>
      <c r="AF194" s="18">
        <f t="shared" si="16"/>
        <v>-2.0924149956408039E-2</v>
      </c>
      <c r="AG194" s="17">
        <v>941</v>
      </c>
      <c r="AH194" s="17">
        <v>9532</v>
      </c>
      <c r="AI194" s="19">
        <v>212.68</v>
      </c>
      <c r="AJ194" s="19">
        <v>135.69</v>
      </c>
      <c r="AK194" s="18">
        <f t="shared" si="17"/>
        <v>0.56739627091163691</v>
      </c>
      <c r="AL194" s="19">
        <v>102.85</v>
      </c>
      <c r="AM194" s="19">
        <v>246.72</v>
      </c>
      <c r="AO194" s="19">
        <v>19.34</v>
      </c>
    </row>
    <row r="195" spans="1:42" ht="17" customHeight="1" x14ac:dyDescent="0.35">
      <c r="A195" s="11">
        <v>194</v>
      </c>
      <c r="B195" s="12" t="s">
        <v>1083</v>
      </c>
      <c r="C195" s="11" t="s">
        <v>10</v>
      </c>
      <c r="D195" s="11" t="s">
        <v>1084</v>
      </c>
      <c r="E195" s="11" t="s">
        <v>66</v>
      </c>
      <c r="F195" s="11" t="s">
        <v>1085</v>
      </c>
      <c r="G195" s="13">
        <v>16783</v>
      </c>
      <c r="H195" s="13">
        <v>16125</v>
      </c>
      <c r="I195" s="14">
        <v>43943</v>
      </c>
      <c r="J195" s="15">
        <v>5.3806700000000003</v>
      </c>
      <c r="K195" s="34" t="s">
        <v>122</v>
      </c>
      <c r="L195" s="15">
        <v>11</v>
      </c>
      <c r="M195" s="15">
        <v>1.24</v>
      </c>
      <c r="N195" s="15" t="s">
        <v>1644</v>
      </c>
      <c r="P195" s="19">
        <v>15.9</v>
      </c>
      <c r="Q195" s="17">
        <v>514</v>
      </c>
      <c r="S195" s="13">
        <v>476</v>
      </c>
      <c r="T195" s="43"/>
      <c r="U195" s="43"/>
      <c r="V195" s="43"/>
      <c r="W195" s="46" t="e">
        <f t="shared" ref="W195:W258" si="18">U195/(U195+V195)</f>
        <v>#DIV/0!</v>
      </c>
      <c r="X195" s="16">
        <v>44239</v>
      </c>
      <c r="Y195" s="16">
        <v>44196</v>
      </c>
      <c r="Z195" s="16" t="s">
        <v>1649</v>
      </c>
      <c r="AA195" s="17">
        <v>16652</v>
      </c>
      <c r="AB195" s="17">
        <v>16783</v>
      </c>
      <c r="AC195" s="39">
        <f t="shared" si="15"/>
        <v>-7.8055174879342187E-3</v>
      </c>
      <c r="AD195" s="19">
        <v>2.57</v>
      </c>
      <c r="AE195" s="19">
        <v>3.29</v>
      </c>
      <c r="AF195" s="18">
        <f t="shared" si="16"/>
        <v>-0.21884498480243167</v>
      </c>
      <c r="AG195" s="17">
        <v>5031</v>
      </c>
      <c r="AH195" s="17">
        <v>16923</v>
      </c>
      <c r="AI195" s="19">
        <v>81.69</v>
      </c>
      <c r="AJ195" s="19">
        <v>61</v>
      </c>
      <c r="AK195" s="18">
        <f t="shared" si="17"/>
        <v>0.33918032786885244</v>
      </c>
      <c r="AL195" s="19">
        <v>72.569999999999993</v>
      </c>
      <c r="AM195" s="19">
        <v>74.39</v>
      </c>
      <c r="AN195" s="22">
        <v>1.32E-2</v>
      </c>
      <c r="AO195" s="19">
        <v>28.28</v>
      </c>
    </row>
    <row r="196" spans="1:42" ht="17" customHeight="1" x14ac:dyDescent="0.35">
      <c r="A196" s="11">
        <v>195</v>
      </c>
      <c r="B196" s="12" t="s">
        <v>1582</v>
      </c>
      <c r="C196" s="11" t="s">
        <v>196</v>
      </c>
      <c r="D196" s="11" t="s">
        <v>1583</v>
      </c>
      <c r="E196" s="11" t="s">
        <v>66</v>
      </c>
      <c r="F196" s="11" t="s">
        <v>1584</v>
      </c>
      <c r="G196" s="13">
        <v>16652</v>
      </c>
      <c r="H196" s="13">
        <v>14950</v>
      </c>
      <c r="I196" s="14">
        <v>43924</v>
      </c>
      <c r="J196" s="15">
        <v>5.65</v>
      </c>
      <c r="K196" s="15" t="s">
        <v>123</v>
      </c>
      <c r="L196" s="15">
        <v>22.1</v>
      </c>
      <c r="M196" s="15">
        <v>2.44</v>
      </c>
      <c r="N196" s="15" t="s">
        <v>1644</v>
      </c>
      <c r="P196" s="19">
        <v>20.3</v>
      </c>
      <c r="Q196" s="17">
        <v>300</v>
      </c>
      <c r="R196" s="26">
        <v>67.83</v>
      </c>
      <c r="S196" s="13">
        <v>495</v>
      </c>
      <c r="T196" s="17">
        <v>63.307692307692307</v>
      </c>
      <c r="U196" s="17">
        <v>7</v>
      </c>
      <c r="V196" s="17">
        <v>6</v>
      </c>
      <c r="W196" s="46">
        <f t="shared" si="18"/>
        <v>0.53846153846153844</v>
      </c>
      <c r="X196" s="16">
        <v>44244</v>
      </c>
      <c r="Y196" s="16">
        <v>44196</v>
      </c>
      <c r="Z196" s="16" t="s">
        <v>1649</v>
      </c>
      <c r="AA196" s="17">
        <v>17224</v>
      </c>
      <c r="AB196" s="17">
        <v>16652</v>
      </c>
      <c r="AC196" s="39">
        <f t="shared" si="15"/>
        <v>3.4350228200816721E-2</v>
      </c>
      <c r="AD196" s="19">
        <v>3.94</v>
      </c>
      <c r="AE196" s="19">
        <v>3.41</v>
      </c>
      <c r="AF196" s="18">
        <f t="shared" si="16"/>
        <v>0.15542521994134892</v>
      </c>
      <c r="AG196" s="17">
        <v>15517</v>
      </c>
      <c r="AH196" s="17">
        <v>33049</v>
      </c>
      <c r="AI196" s="19">
        <v>116.5</v>
      </c>
      <c r="AJ196" s="19">
        <v>103.02</v>
      </c>
      <c r="AK196" s="18">
        <f t="shared" si="17"/>
        <v>0.13084837895554266</v>
      </c>
      <c r="AL196" s="19">
        <v>74.33</v>
      </c>
      <c r="AM196" s="19">
        <v>120.97</v>
      </c>
      <c r="AN196" s="22">
        <v>1.5900000000000001E-2</v>
      </c>
      <c r="AO196" s="19">
        <v>29.78</v>
      </c>
      <c r="AP196" s="1"/>
    </row>
    <row r="197" spans="1:42" ht="17" customHeight="1" x14ac:dyDescent="0.35">
      <c r="A197" s="11">
        <v>196</v>
      </c>
      <c r="B197" s="12" t="s">
        <v>1167</v>
      </c>
      <c r="C197" s="11" t="s">
        <v>733</v>
      </c>
      <c r="D197" s="11" t="s">
        <v>1168</v>
      </c>
      <c r="E197" s="11" t="s">
        <v>66</v>
      </c>
      <c r="F197" s="11" t="s">
        <v>1169</v>
      </c>
      <c r="G197" s="13">
        <v>16648</v>
      </c>
      <c r="H197" s="13">
        <v>17279</v>
      </c>
      <c r="I197" s="14">
        <v>43942</v>
      </c>
      <c r="J197" s="15">
        <v>4.0599999999999996</v>
      </c>
      <c r="K197" s="34" t="s">
        <v>124</v>
      </c>
      <c r="L197" s="15">
        <v>6.1</v>
      </c>
      <c r="M197" s="15">
        <v>0.26500000000000001</v>
      </c>
      <c r="N197" s="15" t="s">
        <v>1644</v>
      </c>
      <c r="P197" s="19">
        <v>7.9</v>
      </c>
      <c r="Q197" s="17">
        <v>237</v>
      </c>
      <c r="R197" s="26">
        <v>33</v>
      </c>
      <c r="S197" s="13">
        <v>300</v>
      </c>
      <c r="T197" s="43">
        <v>62</v>
      </c>
      <c r="U197" s="43">
        <v>3</v>
      </c>
      <c r="V197" s="43">
        <v>8</v>
      </c>
      <c r="W197" s="46">
        <f t="shared" si="18"/>
        <v>0.27272727272727271</v>
      </c>
      <c r="X197" s="16">
        <v>44239</v>
      </c>
      <c r="Y197" s="16">
        <v>44196</v>
      </c>
      <c r="Z197" s="16" t="s">
        <v>1649</v>
      </c>
      <c r="AA197" s="17">
        <v>16252</v>
      </c>
      <c r="AB197" s="17">
        <v>16648</v>
      </c>
      <c r="AC197" s="39">
        <f t="shared" si="15"/>
        <v>-2.3786641037962519E-2</v>
      </c>
      <c r="AD197" s="19">
        <v>0.78</v>
      </c>
      <c r="AE197" s="19">
        <v>3.57</v>
      </c>
      <c r="AF197" s="18">
        <f t="shared" si="16"/>
        <v>-0.78151260504201681</v>
      </c>
      <c r="AG197" s="17">
        <v>4599</v>
      </c>
      <c r="AH197" s="17">
        <v>16169</v>
      </c>
      <c r="AI197" s="19">
        <v>119.2</v>
      </c>
      <c r="AJ197" s="19">
        <v>79.7</v>
      </c>
      <c r="AK197" s="18">
        <f t="shared" si="17"/>
        <v>0.49560853199498117</v>
      </c>
      <c r="AL197" s="19">
        <v>38.47</v>
      </c>
      <c r="AM197" s="19">
        <v>128.57</v>
      </c>
      <c r="AO197" s="19">
        <v>146.21</v>
      </c>
    </row>
    <row r="198" spans="1:42" ht="17.25" customHeight="1" x14ac:dyDescent="0.35">
      <c r="A198" s="11">
        <v>197</v>
      </c>
      <c r="B198" s="12" t="s">
        <v>1254</v>
      </c>
      <c r="C198" s="11" t="s">
        <v>25</v>
      </c>
      <c r="D198" s="11" t="s">
        <v>1255</v>
      </c>
      <c r="E198" s="11" t="s">
        <v>66</v>
      </c>
      <c r="F198" s="11" t="s">
        <v>1256</v>
      </c>
      <c r="G198" s="13">
        <v>16572</v>
      </c>
      <c r="H198" s="13">
        <v>13366</v>
      </c>
      <c r="I198" s="14">
        <v>43915</v>
      </c>
      <c r="J198" s="15">
        <v>1.91</v>
      </c>
      <c r="K198" s="34" t="s">
        <v>123</v>
      </c>
      <c r="L198" s="15">
        <v>12</v>
      </c>
      <c r="N198" s="15" t="s">
        <v>1644</v>
      </c>
      <c r="P198" s="19">
        <v>17.3</v>
      </c>
      <c r="Q198" s="17">
        <v>119</v>
      </c>
      <c r="R198" s="26">
        <v>145</v>
      </c>
      <c r="S198" s="13">
        <v>496</v>
      </c>
      <c r="T198" s="17">
        <v>53.555555555555557</v>
      </c>
      <c r="U198" s="17">
        <v>3</v>
      </c>
      <c r="V198" s="17">
        <v>6</v>
      </c>
      <c r="W198" s="46">
        <f t="shared" si="18"/>
        <v>0.33333333333333331</v>
      </c>
      <c r="X198" s="16">
        <v>44252</v>
      </c>
      <c r="Y198" s="16">
        <v>44196</v>
      </c>
      <c r="Z198" s="16" t="s">
        <v>1649</v>
      </c>
      <c r="AA198" s="17">
        <v>14172</v>
      </c>
      <c r="AB198" s="17">
        <v>14401</v>
      </c>
      <c r="AC198" s="39">
        <f t="shared" si="15"/>
        <v>-1.5901673494896188E-2</v>
      </c>
      <c r="AD198" s="19">
        <v>-0.56999999999999995</v>
      </c>
      <c r="AE198" s="19">
        <v>1.62</v>
      </c>
      <c r="AF198" s="18">
        <f t="shared" si="16"/>
        <v>-1.3518518518518516</v>
      </c>
      <c r="AG198" s="17">
        <v>7381</v>
      </c>
      <c r="AH198" s="17">
        <v>95905</v>
      </c>
      <c r="AI198" s="19">
        <v>74.52</v>
      </c>
      <c r="AJ198" s="19">
        <v>78.73</v>
      </c>
      <c r="AK198" s="18">
        <f t="shared" si="17"/>
        <v>-5.3473898132859236E-2</v>
      </c>
      <c r="AL198" s="19">
        <v>57.79</v>
      </c>
      <c r="AM198" s="19">
        <v>87.34</v>
      </c>
      <c r="AN198" s="22">
        <v>3.5000000000000003E-2</v>
      </c>
    </row>
    <row r="199" spans="1:42" ht="17.25" customHeight="1" x14ac:dyDescent="0.35">
      <c r="A199" s="11">
        <v>198</v>
      </c>
      <c r="B199" s="12" t="s">
        <v>1334</v>
      </c>
      <c r="C199" s="11" t="s">
        <v>2</v>
      </c>
      <c r="D199" s="11" t="s">
        <v>1335</v>
      </c>
      <c r="E199" s="11" t="s">
        <v>66</v>
      </c>
      <c r="F199" s="11" t="s">
        <v>1336</v>
      </c>
      <c r="G199" s="13">
        <v>16569</v>
      </c>
      <c r="H199" s="13">
        <v>20647</v>
      </c>
      <c r="I199" s="14">
        <v>44109</v>
      </c>
      <c r="J199" s="15">
        <v>6.4</v>
      </c>
      <c r="K199" s="34" t="s">
        <v>124</v>
      </c>
      <c r="L199" s="15">
        <v>9.77</v>
      </c>
      <c r="M199" s="15">
        <v>3.4</v>
      </c>
      <c r="N199" s="15" t="s">
        <v>1644</v>
      </c>
      <c r="P199" s="19">
        <v>38</v>
      </c>
      <c r="Q199" s="17">
        <v>4934</v>
      </c>
      <c r="R199" s="26">
        <v>7.7190000000000003</v>
      </c>
      <c r="S199" s="13">
        <v>359.85899999999998</v>
      </c>
      <c r="T199" s="43">
        <v>62</v>
      </c>
      <c r="U199" s="43">
        <v>3</v>
      </c>
      <c r="V199" s="43">
        <v>6</v>
      </c>
      <c r="W199" s="46">
        <f t="shared" si="18"/>
        <v>0.33333333333333331</v>
      </c>
      <c r="X199" s="16">
        <v>44071</v>
      </c>
      <c r="Y199" s="16">
        <v>44015</v>
      </c>
      <c r="AA199" s="17">
        <v>16736</v>
      </c>
      <c r="AB199" s="17">
        <v>16569</v>
      </c>
      <c r="AC199" s="39">
        <f t="shared" si="15"/>
        <v>1.0079063311002475E-2</v>
      </c>
      <c r="AD199" s="19">
        <v>-0.84</v>
      </c>
      <c r="AE199" s="19">
        <v>-2.58</v>
      </c>
      <c r="AF199" s="18">
        <f t="shared" si="16"/>
        <v>-0.67441860465116288</v>
      </c>
      <c r="AG199" s="17">
        <v>10067</v>
      </c>
      <c r="AH199" s="17">
        <v>25662</v>
      </c>
      <c r="AI199" s="19">
        <v>55.39</v>
      </c>
      <c r="AJ199" s="19">
        <v>62.16</v>
      </c>
      <c r="AK199" s="18">
        <f t="shared" si="17"/>
        <v>-0.10891248391248386</v>
      </c>
      <c r="AL199" s="19">
        <v>27.4</v>
      </c>
      <c r="AM199" s="19">
        <v>72.98</v>
      </c>
      <c r="AO199" s="19">
        <v>124.3</v>
      </c>
    </row>
    <row r="200" spans="1:42" ht="17.25" customHeight="1" x14ac:dyDescent="0.35">
      <c r="A200" s="11">
        <v>199</v>
      </c>
      <c r="B200" s="12" t="s">
        <v>38</v>
      </c>
      <c r="C200" s="11" t="s">
        <v>23</v>
      </c>
      <c r="D200" s="11" t="s">
        <v>76</v>
      </c>
      <c r="E200" s="11" t="s">
        <v>66</v>
      </c>
      <c r="F200" s="11" t="s">
        <v>77</v>
      </c>
      <c r="G200" s="13">
        <v>16383</v>
      </c>
      <c r="H200" s="13">
        <v>16580</v>
      </c>
      <c r="I200" s="14">
        <v>43928</v>
      </c>
      <c r="J200" s="15">
        <v>2.613</v>
      </c>
      <c r="K200" s="34" t="s">
        <v>123</v>
      </c>
      <c r="L200" s="15">
        <v>7.2770000000000001</v>
      </c>
      <c r="M200" s="15">
        <v>0.52600000000000002</v>
      </c>
      <c r="N200" s="15" t="s">
        <v>1645</v>
      </c>
      <c r="O200" s="15" t="s">
        <v>1645</v>
      </c>
      <c r="P200" s="19">
        <v>9.6229999999999993</v>
      </c>
      <c r="Q200" s="17">
        <v>1558</v>
      </c>
      <c r="R200" s="26">
        <v>6.1769999999999996</v>
      </c>
      <c r="S200" s="13">
        <v>306.23700000000002</v>
      </c>
      <c r="T200" s="43">
        <v>62</v>
      </c>
      <c r="U200" s="43">
        <v>3</v>
      </c>
      <c r="V200" s="43">
        <v>9</v>
      </c>
      <c r="W200" s="46">
        <f t="shared" si="18"/>
        <v>0.25</v>
      </c>
      <c r="X200" s="16">
        <v>43907</v>
      </c>
      <c r="Y200" s="16">
        <v>43862</v>
      </c>
      <c r="AA200" s="17">
        <v>16383</v>
      </c>
      <c r="AB200" s="17">
        <v>16580</v>
      </c>
      <c r="AC200" s="39">
        <f t="shared" si="15"/>
        <v>-1.1881785283474064E-2</v>
      </c>
      <c r="AD200" s="19">
        <v>0.93</v>
      </c>
      <c r="AE200" s="19">
        <v>2.59</v>
      </c>
      <c r="AF200" s="18">
        <f t="shared" si="16"/>
        <v>-0.64092664092664087</v>
      </c>
      <c r="AH200" s="17">
        <v>13679</v>
      </c>
      <c r="AI200" s="19">
        <v>20.190000000000001</v>
      </c>
      <c r="AJ200" s="19">
        <v>17.440000000000001</v>
      </c>
      <c r="AK200" s="18">
        <f t="shared" si="17"/>
        <v>0.15768348623853209</v>
      </c>
      <c r="AL200" s="19">
        <v>5.26</v>
      </c>
      <c r="AM200" s="19">
        <v>29.14</v>
      </c>
      <c r="AN200" s="22">
        <v>3.8199999999999998E-2</v>
      </c>
      <c r="AP200" s="37" t="s">
        <v>603</v>
      </c>
    </row>
    <row r="201" spans="1:42" ht="17.25" customHeight="1" x14ac:dyDescent="0.35">
      <c r="A201" s="11">
        <v>200</v>
      </c>
      <c r="B201" s="12" t="s">
        <v>1417</v>
      </c>
      <c r="C201" s="11" t="s">
        <v>683</v>
      </c>
      <c r="D201" s="11" t="s">
        <v>1418</v>
      </c>
      <c r="E201" s="11" t="s">
        <v>66</v>
      </c>
      <c r="F201" s="11" t="s">
        <v>1419</v>
      </c>
      <c r="G201" s="13">
        <v>16227.3</v>
      </c>
      <c r="H201" s="13">
        <v>15789.6</v>
      </c>
      <c r="I201" s="14">
        <v>44188</v>
      </c>
      <c r="J201" s="15">
        <v>6.82</v>
      </c>
      <c r="K201" s="34" t="s">
        <v>124</v>
      </c>
      <c r="L201" s="15">
        <v>7.5</v>
      </c>
      <c r="M201" s="15">
        <v>0.28999999999999998</v>
      </c>
      <c r="N201" s="15" t="s">
        <v>1644</v>
      </c>
      <c r="P201" s="19">
        <v>27.12</v>
      </c>
      <c r="Q201" s="17">
        <v>1712</v>
      </c>
      <c r="R201" s="26">
        <v>15.83</v>
      </c>
      <c r="S201" s="13">
        <v>513.41999999999996</v>
      </c>
      <c r="T201" s="43"/>
      <c r="U201" s="43"/>
      <c r="V201" s="43"/>
      <c r="W201" s="46" t="e">
        <f t="shared" si="18"/>
        <v>#DIV/0!</v>
      </c>
      <c r="X201" s="16">
        <v>44159</v>
      </c>
      <c r="Y201" s="16">
        <v>44106</v>
      </c>
      <c r="AA201" s="17">
        <v>12830</v>
      </c>
      <c r="AB201" s="17">
        <v>16227</v>
      </c>
      <c r="AC201" s="39">
        <f t="shared" si="15"/>
        <v>-0.20934245393480003</v>
      </c>
      <c r="AD201" s="19">
        <v>-1.83</v>
      </c>
      <c r="AE201" s="19">
        <v>1.78</v>
      </c>
      <c r="AF201" s="18">
        <f t="shared" si="16"/>
        <v>-2.0280898876404496</v>
      </c>
      <c r="AG201" s="17">
        <v>5343</v>
      </c>
      <c r="AH201" s="17">
        <v>15712</v>
      </c>
      <c r="AI201" s="19">
        <v>38.36</v>
      </c>
      <c r="AJ201" s="19">
        <v>42.63</v>
      </c>
      <c r="AK201" s="18">
        <f t="shared" si="17"/>
        <v>-0.10016420361247955</v>
      </c>
      <c r="AL201" s="19">
        <v>9.65</v>
      </c>
      <c r="AM201" s="19">
        <v>42.84</v>
      </c>
      <c r="AN201" s="22">
        <v>1.0800000000000001E-2</v>
      </c>
    </row>
    <row r="202" spans="1:42" ht="17.25" customHeight="1" x14ac:dyDescent="0.35">
      <c r="A202" s="11">
        <v>201</v>
      </c>
      <c r="B202" s="12" t="s">
        <v>180</v>
      </c>
      <c r="C202" s="11" t="s">
        <v>181</v>
      </c>
      <c r="D202" s="11" t="s">
        <v>182</v>
      </c>
      <c r="E202" s="11" t="s">
        <v>66</v>
      </c>
      <c r="F202" s="11" t="s">
        <v>183</v>
      </c>
      <c r="G202" s="13">
        <v>16222.1</v>
      </c>
      <c r="H202" s="13">
        <v>14237.2</v>
      </c>
      <c r="I202" s="14">
        <v>43927</v>
      </c>
      <c r="J202" s="15">
        <v>4.62</v>
      </c>
      <c r="K202" s="34" t="s">
        <v>121</v>
      </c>
      <c r="L202" s="15">
        <v>14.6</v>
      </c>
      <c r="M202" s="15">
        <v>0.14000000000000001</v>
      </c>
      <c r="N202" s="15" t="s">
        <v>1644</v>
      </c>
      <c r="P202" s="19">
        <v>14.7</v>
      </c>
      <c r="Q202" s="17">
        <v>127</v>
      </c>
      <c r="R202" s="26">
        <v>116.56100000000001</v>
      </c>
      <c r="S202" s="13">
        <v>292.464</v>
      </c>
      <c r="T202" s="43">
        <v>65</v>
      </c>
      <c r="U202" s="43">
        <v>2</v>
      </c>
      <c r="V202" s="43">
        <v>11</v>
      </c>
      <c r="W202" s="46">
        <f t="shared" si="18"/>
        <v>0.15384615384615385</v>
      </c>
      <c r="X202" s="16">
        <v>44239</v>
      </c>
      <c r="Y202" s="16">
        <v>44196</v>
      </c>
      <c r="Z202" s="16" t="s">
        <v>1649</v>
      </c>
      <c r="AA202" s="17">
        <v>16222</v>
      </c>
      <c r="AB202" s="17">
        <v>14742</v>
      </c>
      <c r="AC202" s="39">
        <f t="shared" si="15"/>
        <v>0.10039343372676705</v>
      </c>
      <c r="AD202" s="19">
        <v>5.08</v>
      </c>
      <c r="AE202" s="19">
        <v>4.96</v>
      </c>
      <c r="AF202" s="18">
        <f t="shared" si="16"/>
        <v>2.4193548387096794E-2</v>
      </c>
      <c r="AG202" s="17">
        <v>1711</v>
      </c>
      <c r="AH202" s="17">
        <v>296627</v>
      </c>
      <c r="AI202" s="19">
        <v>48.78</v>
      </c>
      <c r="AJ202" s="19">
        <v>51.82</v>
      </c>
      <c r="AK202" s="18">
        <f t="shared" si="17"/>
        <v>-5.8664608259359305E-2</v>
      </c>
      <c r="AL202" s="19">
        <v>23.31</v>
      </c>
      <c r="AM202" s="19">
        <v>61.57</v>
      </c>
      <c r="AN202" s="22">
        <v>3.8199999999999998E-2</v>
      </c>
      <c r="AO202" s="19">
        <v>11.91</v>
      </c>
    </row>
    <row r="203" spans="1:42" ht="17.25" customHeight="1" x14ac:dyDescent="0.35">
      <c r="A203" s="11">
        <v>202</v>
      </c>
      <c r="B203" s="12" t="s">
        <v>284</v>
      </c>
      <c r="C203" s="11" t="s">
        <v>23</v>
      </c>
      <c r="D203" s="11" t="s">
        <v>285</v>
      </c>
      <c r="E203" s="11" t="s">
        <v>66</v>
      </c>
      <c r="F203" s="11" t="s">
        <v>286</v>
      </c>
      <c r="G203" s="13">
        <v>16039.1</v>
      </c>
      <c r="H203" s="13">
        <v>14983.5</v>
      </c>
      <c r="I203" s="14">
        <v>43928</v>
      </c>
      <c r="J203" s="15">
        <v>3.3</v>
      </c>
      <c r="K203" s="34" t="s">
        <v>123</v>
      </c>
      <c r="L203" s="15">
        <v>2</v>
      </c>
      <c r="M203" s="15">
        <v>0.33</v>
      </c>
      <c r="N203" s="15" t="s">
        <v>1645</v>
      </c>
      <c r="O203" s="15" t="s">
        <v>1644</v>
      </c>
      <c r="P203" s="19">
        <v>12</v>
      </c>
      <c r="Q203" s="17">
        <v>1059</v>
      </c>
      <c r="R203" s="26">
        <v>11.36</v>
      </c>
      <c r="S203" s="13">
        <v>2686.91</v>
      </c>
      <c r="T203" s="43">
        <v>58</v>
      </c>
      <c r="U203" s="43">
        <v>1</v>
      </c>
      <c r="V203" s="43">
        <v>10</v>
      </c>
      <c r="W203" s="46">
        <f t="shared" si="18"/>
        <v>9.0909090909090912E-2</v>
      </c>
      <c r="X203" s="16">
        <v>43921</v>
      </c>
      <c r="Y203" s="16">
        <v>43862</v>
      </c>
      <c r="AA203" s="17">
        <v>16039</v>
      </c>
      <c r="AB203" s="17">
        <v>14986</v>
      </c>
      <c r="AC203" s="39">
        <f t="shared" si="15"/>
        <v>7.0265581209128514E-2</v>
      </c>
      <c r="AD203" s="19">
        <v>4.5999999999999996</v>
      </c>
      <c r="AE203" s="19">
        <v>4.26</v>
      </c>
      <c r="AF203" s="18">
        <f t="shared" si="16"/>
        <v>7.9812206572769925E-2</v>
      </c>
      <c r="AG203" s="17">
        <v>0</v>
      </c>
      <c r="AH203" s="17">
        <v>9348.3700000000008</v>
      </c>
      <c r="AI203" s="19">
        <v>122.81</v>
      </c>
      <c r="AJ203" s="19">
        <v>116.06</v>
      </c>
      <c r="AK203" s="18">
        <f t="shared" si="17"/>
        <v>5.8159572634844045E-2</v>
      </c>
      <c r="AL203" s="19">
        <v>56.3</v>
      </c>
      <c r="AM203" s="19">
        <v>123.9</v>
      </c>
      <c r="AN203" s="22">
        <v>1.01E-2</v>
      </c>
      <c r="AO203" s="19">
        <v>501.54</v>
      </c>
    </row>
    <row r="204" spans="1:42" ht="17.25" customHeight="1" x14ac:dyDescent="0.35">
      <c r="A204" s="11">
        <v>203</v>
      </c>
      <c r="B204" s="12" t="s">
        <v>376</v>
      </c>
      <c r="C204" s="11" t="s">
        <v>377</v>
      </c>
      <c r="D204" s="11" t="s">
        <v>378</v>
      </c>
      <c r="E204" s="11" t="s">
        <v>66</v>
      </c>
      <c r="F204" s="11" t="s">
        <v>379</v>
      </c>
      <c r="G204" s="13">
        <v>15693</v>
      </c>
      <c r="H204" s="13">
        <v>15544</v>
      </c>
      <c r="I204" s="14">
        <v>43915</v>
      </c>
      <c r="J204" s="15">
        <v>3.48</v>
      </c>
      <c r="K204" s="34" t="s">
        <v>122</v>
      </c>
      <c r="L204" s="15">
        <v>13.5</v>
      </c>
      <c r="M204" s="15">
        <v>2.2999999999999998</v>
      </c>
      <c r="N204" s="15" t="s">
        <v>1644</v>
      </c>
      <c r="P204" s="19">
        <v>11.1</v>
      </c>
      <c r="Q204" s="17">
        <v>463</v>
      </c>
      <c r="R204" s="26">
        <v>24.05</v>
      </c>
      <c r="S204" s="13">
        <v>319</v>
      </c>
      <c r="T204" s="17">
        <v>63</v>
      </c>
      <c r="U204" s="17">
        <v>4</v>
      </c>
      <c r="V204" s="17">
        <v>10</v>
      </c>
      <c r="W204" s="46">
        <f t="shared" si="18"/>
        <v>0.2857142857142857</v>
      </c>
      <c r="X204" s="16">
        <v>44245</v>
      </c>
      <c r="Y204" s="16">
        <v>44196</v>
      </c>
      <c r="Z204" s="16" t="s">
        <v>1649</v>
      </c>
      <c r="AA204" s="17">
        <v>16471</v>
      </c>
      <c r="AB204" s="17">
        <v>15693</v>
      </c>
      <c r="AC204" s="39">
        <f t="shared" si="15"/>
        <v>4.9576244185305547E-2</v>
      </c>
      <c r="AD204" s="19">
        <v>3.14</v>
      </c>
      <c r="AE204" s="19">
        <v>2.75</v>
      </c>
      <c r="AF204" s="18">
        <f t="shared" si="16"/>
        <v>0.14181818181818187</v>
      </c>
      <c r="AG204" s="17">
        <v>3824</v>
      </c>
      <c r="AH204" s="17">
        <v>15920</v>
      </c>
      <c r="AI204" s="19">
        <v>85.04</v>
      </c>
      <c r="AJ204" s="19">
        <v>66.87</v>
      </c>
      <c r="AK204" s="18">
        <f t="shared" si="17"/>
        <v>0.27172125018692989</v>
      </c>
      <c r="AL204" s="19">
        <v>58.49</v>
      </c>
      <c r="AM204" s="19">
        <v>86.41</v>
      </c>
      <c r="AN204" s="22">
        <v>2.3E-2</v>
      </c>
      <c r="AO204" s="19">
        <v>24.35</v>
      </c>
    </row>
    <row r="205" spans="1:42" ht="17.25" customHeight="1" x14ac:dyDescent="0.35">
      <c r="A205" s="11">
        <v>204</v>
      </c>
      <c r="B205" s="12" t="s">
        <v>466</v>
      </c>
      <c r="C205" s="11" t="s">
        <v>25</v>
      </c>
      <c r="D205" s="11" t="s">
        <v>467</v>
      </c>
      <c r="E205" s="11" t="s">
        <v>66</v>
      </c>
      <c r="F205" s="11" t="s">
        <v>468</v>
      </c>
      <c r="G205" s="13">
        <v>15561.4</v>
      </c>
      <c r="H205" s="13">
        <v>16195.7</v>
      </c>
      <c r="I205" s="14">
        <v>43901</v>
      </c>
      <c r="J205" s="15">
        <v>6.5</v>
      </c>
      <c r="K205" s="34" t="s">
        <v>122</v>
      </c>
      <c r="L205" s="15">
        <v>12.4</v>
      </c>
      <c r="M205" s="15">
        <v>0.3</v>
      </c>
      <c r="N205" s="15" t="s">
        <v>1644</v>
      </c>
      <c r="P205" s="19">
        <v>14.5</v>
      </c>
      <c r="Q205" s="17">
        <v>109</v>
      </c>
      <c r="R205" s="26">
        <v>132.61099999999999</v>
      </c>
      <c r="S205" s="13">
        <v>323.87200000000001</v>
      </c>
      <c r="T205" s="43">
        <v>67.727272727272734</v>
      </c>
      <c r="U205" s="43">
        <v>1</v>
      </c>
      <c r="V205" s="43">
        <v>10</v>
      </c>
      <c r="W205" s="46">
        <f t="shared" si="18"/>
        <v>9.0909090909090912E-2</v>
      </c>
      <c r="X205" s="16">
        <v>44252</v>
      </c>
      <c r="Y205" s="16">
        <v>44196</v>
      </c>
      <c r="Z205" s="16" t="s">
        <v>1649</v>
      </c>
      <c r="AA205" s="17">
        <v>13918.5</v>
      </c>
      <c r="AB205" s="17">
        <v>15561.4</v>
      </c>
      <c r="AC205" s="39">
        <f t="shared" si="15"/>
        <v>-0.10557533383885767</v>
      </c>
      <c r="AD205" s="19">
        <v>4.42</v>
      </c>
      <c r="AE205" s="19">
        <v>3.88</v>
      </c>
      <c r="AF205" s="18">
        <f t="shared" si="16"/>
        <v>0.13917525773195877</v>
      </c>
      <c r="AG205" s="17">
        <v>52.5</v>
      </c>
      <c r="AH205" s="17">
        <v>80757.2</v>
      </c>
      <c r="AI205" s="19">
        <v>82.51</v>
      </c>
      <c r="AJ205" s="19">
        <v>90.68</v>
      </c>
      <c r="AK205" s="18">
        <f t="shared" si="17"/>
        <v>-9.0097044552271743E-2</v>
      </c>
      <c r="AL205" s="19">
        <v>65.14</v>
      </c>
      <c r="AM205" s="19">
        <v>98.33</v>
      </c>
      <c r="AN205" s="22">
        <v>3.7499999999999999E-2</v>
      </c>
      <c r="AO205" s="19">
        <v>18.21</v>
      </c>
    </row>
    <row r="206" spans="1:42" ht="17.25" customHeight="1" x14ac:dyDescent="0.35">
      <c r="A206" s="11">
        <v>205</v>
      </c>
      <c r="B206" s="12" t="s">
        <v>1503</v>
      </c>
      <c r="C206" s="11" t="s">
        <v>0</v>
      </c>
      <c r="D206" s="11" t="s">
        <v>1504</v>
      </c>
      <c r="E206" s="11" t="s">
        <v>66</v>
      </c>
      <c r="F206" s="11" t="s">
        <v>1505</v>
      </c>
      <c r="G206" s="13">
        <v>15524</v>
      </c>
      <c r="H206" s="13">
        <v>15860</v>
      </c>
      <c r="I206" s="14">
        <v>43928</v>
      </c>
      <c r="J206" s="15">
        <v>4.8099999999999996</v>
      </c>
      <c r="K206" s="15" t="s">
        <v>123</v>
      </c>
      <c r="L206" s="15">
        <v>3.7</v>
      </c>
      <c r="N206" s="15" t="s">
        <v>1644</v>
      </c>
      <c r="P206" s="19">
        <v>6.87</v>
      </c>
      <c r="Q206" s="17">
        <v>193</v>
      </c>
      <c r="R206" s="26">
        <v>35.667999999999999</v>
      </c>
      <c r="S206" s="13">
        <v>432.06099999999998</v>
      </c>
      <c r="T206" s="43">
        <v>57</v>
      </c>
      <c r="U206" s="43">
        <v>4</v>
      </c>
      <c r="V206" s="43">
        <v>8</v>
      </c>
      <c r="W206" s="46">
        <f t="shared" si="18"/>
        <v>0.33333333333333331</v>
      </c>
      <c r="X206" s="16">
        <v>43910</v>
      </c>
      <c r="Y206" s="16">
        <v>43860</v>
      </c>
      <c r="AA206" s="17">
        <v>15524</v>
      </c>
      <c r="AB206" s="17">
        <v>15860</v>
      </c>
      <c r="AC206" s="39">
        <f t="shared" si="15"/>
        <v>-2.1185372005044136E-2</v>
      </c>
      <c r="AD206" s="19">
        <v>3.18</v>
      </c>
      <c r="AE206" s="19">
        <v>3.32</v>
      </c>
      <c r="AF206" s="18">
        <f t="shared" si="16"/>
        <v>-4.2168674698795088E-2</v>
      </c>
      <c r="AG206" s="17">
        <v>249</v>
      </c>
      <c r="AH206" s="17">
        <v>9737</v>
      </c>
      <c r="AI206" s="19">
        <v>31.21</v>
      </c>
      <c r="AJ206" s="19">
        <v>40.409999999999997</v>
      </c>
      <c r="AK206" s="18">
        <f t="shared" si="17"/>
        <v>-0.22766641920316744</v>
      </c>
      <c r="AL206" s="19">
        <v>11.72</v>
      </c>
      <c r="AM206" s="19">
        <v>42.22</v>
      </c>
      <c r="AP206" s="1" t="s">
        <v>1506</v>
      </c>
    </row>
    <row r="207" spans="1:42" ht="17.25" customHeight="1" x14ac:dyDescent="0.35">
      <c r="A207" s="11">
        <v>206</v>
      </c>
      <c r="B207" s="12" t="s">
        <v>556</v>
      </c>
      <c r="C207" s="11" t="s">
        <v>34</v>
      </c>
      <c r="D207" s="11" t="s">
        <v>557</v>
      </c>
      <c r="E207" s="11" t="s">
        <v>66</v>
      </c>
      <c r="F207" s="11" t="s">
        <v>558</v>
      </c>
      <c r="G207" s="13">
        <v>15463.6</v>
      </c>
      <c r="H207" s="13">
        <v>14984.6</v>
      </c>
      <c r="I207" s="14">
        <v>44176</v>
      </c>
      <c r="J207" s="15">
        <v>4.5999999999999996</v>
      </c>
      <c r="K207" s="34" t="s">
        <v>121</v>
      </c>
      <c r="L207" s="15">
        <v>8.1999999999999993</v>
      </c>
      <c r="M207" s="15">
        <v>4.2</v>
      </c>
      <c r="N207" s="15" t="s">
        <v>1644</v>
      </c>
      <c r="P207" s="19">
        <v>14.8</v>
      </c>
      <c r="Q207" s="17">
        <v>171</v>
      </c>
      <c r="R207" s="26">
        <v>86</v>
      </c>
      <c r="S207" s="13">
        <v>378</v>
      </c>
      <c r="W207" s="46" t="e">
        <f t="shared" si="18"/>
        <v>#DIV/0!</v>
      </c>
      <c r="X207" s="16">
        <v>44159</v>
      </c>
      <c r="Y207" s="16">
        <v>44106</v>
      </c>
      <c r="AA207" s="17">
        <v>13567</v>
      </c>
      <c r="AB207" s="17">
        <v>12738</v>
      </c>
      <c r="AC207" s="39">
        <f t="shared" ref="AC207:AC232" si="19">(AA207-AB207)/AB207</f>
        <v>6.5080860417647976E-2</v>
      </c>
      <c r="AD207" s="19">
        <v>3.71</v>
      </c>
      <c r="AE207" s="19">
        <v>6.08</v>
      </c>
      <c r="AF207" s="18">
        <f t="shared" si="16"/>
        <v>-0.3898026315789474</v>
      </c>
      <c r="AG207" s="17">
        <v>5639</v>
      </c>
      <c r="AH207" s="17">
        <v>12354</v>
      </c>
      <c r="AI207" s="19">
        <v>108.77</v>
      </c>
      <c r="AJ207" s="19">
        <v>88.89</v>
      </c>
      <c r="AK207" s="18">
        <f t="shared" si="17"/>
        <v>0.22364720440994482</v>
      </c>
      <c r="AL207" s="19">
        <v>59.29</v>
      </c>
      <c r="AM207" s="19">
        <v>120.44</v>
      </c>
      <c r="AN207" s="22">
        <v>7.3000000000000001E-3</v>
      </c>
      <c r="AP207" s="37" t="s">
        <v>559</v>
      </c>
    </row>
    <row r="208" spans="1:42" ht="17.25" customHeight="1" x14ac:dyDescent="0.35">
      <c r="A208" s="11">
        <v>207</v>
      </c>
      <c r="B208" s="12" t="s">
        <v>643</v>
      </c>
      <c r="C208" s="11" t="s">
        <v>643</v>
      </c>
      <c r="D208" s="11" t="s">
        <v>644</v>
      </c>
      <c r="E208" s="11" t="s">
        <v>66</v>
      </c>
      <c r="F208" s="11" t="s">
        <v>645</v>
      </c>
      <c r="G208" s="13">
        <v>15455</v>
      </c>
      <c r="H208" s="13">
        <v>14914</v>
      </c>
      <c r="I208" s="14">
        <v>43917</v>
      </c>
      <c r="J208" s="15">
        <v>3.6</v>
      </c>
      <c r="K208" s="34" t="s">
        <v>121</v>
      </c>
      <c r="L208" s="15">
        <v>4.5999999999999996</v>
      </c>
      <c r="M208" s="15">
        <v>0</v>
      </c>
      <c r="N208" s="15" t="s">
        <v>1644</v>
      </c>
      <c r="P208" s="19">
        <v>11.298101000000001</v>
      </c>
      <c r="Q208" s="17">
        <v>149</v>
      </c>
      <c r="R208" s="26">
        <v>76.048000000000002</v>
      </c>
      <c r="S208" s="13">
        <v>464.95600000000002</v>
      </c>
      <c r="T208" s="43">
        <v>59.9</v>
      </c>
      <c r="U208" s="43">
        <v>2</v>
      </c>
      <c r="V208" s="43">
        <v>7</v>
      </c>
      <c r="W208" s="46">
        <f t="shared" si="18"/>
        <v>0.22222222222222221</v>
      </c>
      <c r="X208" s="16">
        <v>44249</v>
      </c>
      <c r="Y208" s="16">
        <v>44196</v>
      </c>
      <c r="Z208" s="16" t="s">
        <v>1649</v>
      </c>
      <c r="AA208" s="17">
        <v>15218</v>
      </c>
      <c r="AB208" s="17">
        <v>15455</v>
      </c>
      <c r="AC208" s="39">
        <f t="shared" si="19"/>
        <v>-1.5334843092850211E-2</v>
      </c>
      <c r="AD208" s="19">
        <v>3.52</v>
      </c>
      <c r="AE208" s="19">
        <v>3.91</v>
      </c>
      <c r="AF208" s="18">
        <f t="shared" si="16"/>
        <v>-9.9744245524296699E-2</v>
      </c>
      <c r="AG208" s="17">
        <v>8994</v>
      </c>
      <c r="AH208" s="17">
        <v>29345</v>
      </c>
      <c r="AI208" s="19">
        <v>117.93</v>
      </c>
      <c r="AJ208" s="19">
        <v>111.63</v>
      </c>
      <c r="AK208" s="18">
        <f t="shared" si="17"/>
        <v>5.6436441816716039E-2</v>
      </c>
      <c r="AL208" s="19">
        <v>85.32</v>
      </c>
      <c r="AM208" s="19">
        <v>125.56</v>
      </c>
      <c r="AN208" s="22">
        <v>1.9400000000000001E-2</v>
      </c>
      <c r="AO208" s="19">
        <v>34.58</v>
      </c>
    </row>
    <row r="209" spans="1:42" ht="17.25" customHeight="1" x14ac:dyDescent="0.35">
      <c r="A209" s="11">
        <v>208</v>
      </c>
      <c r="B209" s="12" t="s">
        <v>732</v>
      </c>
      <c r="C209" s="11" t="s">
        <v>733</v>
      </c>
      <c r="D209" s="11" t="s">
        <v>734</v>
      </c>
      <c r="E209" s="11" t="s">
        <v>66</v>
      </c>
      <c r="F209" s="11" t="s">
        <v>735</v>
      </c>
      <c r="G209" s="13">
        <v>15309.5</v>
      </c>
      <c r="H209" s="13">
        <v>16631.2</v>
      </c>
      <c r="I209" s="14">
        <v>43914</v>
      </c>
      <c r="J209" s="15">
        <v>0.435</v>
      </c>
      <c r="K209" s="34" t="s">
        <v>123</v>
      </c>
      <c r="L209" s="15">
        <v>2.5</v>
      </c>
      <c r="M209" s="15">
        <v>0.46</v>
      </c>
      <c r="N209" s="15" t="s">
        <v>1644</v>
      </c>
      <c r="P209" s="19">
        <v>5.07</v>
      </c>
      <c r="Q209" s="17">
        <v>86</v>
      </c>
      <c r="R209" s="26">
        <v>59.09</v>
      </c>
      <c r="S209" s="13">
        <v>60.28</v>
      </c>
      <c r="U209" s="17">
        <v>2</v>
      </c>
      <c r="V209" s="17">
        <v>3</v>
      </c>
      <c r="W209" s="46">
        <f t="shared" si="18"/>
        <v>0.4</v>
      </c>
      <c r="X209" s="16">
        <v>44246</v>
      </c>
      <c r="Y209" s="16">
        <v>44196</v>
      </c>
      <c r="Z209" s="16" t="s">
        <v>1649</v>
      </c>
      <c r="AA209" s="17">
        <v>16207</v>
      </c>
      <c r="AB209" s="17">
        <v>15310</v>
      </c>
      <c r="AC209" s="39">
        <f t="shared" si="19"/>
        <v>5.8589157413455259E-2</v>
      </c>
      <c r="AD209" s="19">
        <v>3.72</v>
      </c>
      <c r="AE209" s="19">
        <v>4.1900000000000004</v>
      </c>
      <c r="AF209" s="18">
        <f t="shared" si="16"/>
        <v>-0.11217183770883059</v>
      </c>
      <c r="AG209" s="17">
        <v>1487</v>
      </c>
      <c r="AH209" s="17">
        <v>5144</v>
      </c>
      <c r="AI209" s="19">
        <v>93.36</v>
      </c>
      <c r="AJ209" s="19">
        <v>75.930000000000007</v>
      </c>
      <c r="AK209" s="18">
        <f t="shared" si="17"/>
        <v>0.22955353615171856</v>
      </c>
      <c r="AL209" s="19">
        <v>56.94</v>
      </c>
      <c r="AM209" s="19">
        <v>106.75</v>
      </c>
      <c r="AN209" s="22">
        <v>2.2200000000000001E-2</v>
      </c>
      <c r="AO209" s="19">
        <v>24.68</v>
      </c>
    </row>
    <row r="210" spans="1:42" ht="17.25" customHeight="1" x14ac:dyDescent="0.35">
      <c r="A210" s="11">
        <v>209</v>
      </c>
      <c r="B210" s="12" t="s">
        <v>824</v>
      </c>
      <c r="C210" s="11" t="s">
        <v>8</v>
      </c>
      <c r="D210" s="11" t="s">
        <v>825</v>
      </c>
      <c r="E210" s="11" t="s">
        <v>66</v>
      </c>
      <c r="F210" s="11" t="s">
        <v>826</v>
      </c>
      <c r="G210" s="13">
        <v>15146</v>
      </c>
      <c r="H210" s="13">
        <v>15374</v>
      </c>
      <c r="I210" s="14">
        <v>44259</v>
      </c>
      <c r="J210" s="15">
        <v>4.95</v>
      </c>
      <c r="K210" s="34" t="s">
        <v>122</v>
      </c>
      <c r="L210" s="15">
        <v>9.8000000000000007</v>
      </c>
      <c r="M210" s="15">
        <v>1.9</v>
      </c>
      <c r="N210" s="15" t="s">
        <v>1644</v>
      </c>
      <c r="P210" s="19">
        <v>15.9</v>
      </c>
      <c r="Q210" s="17">
        <v>363</v>
      </c>
      <c r="R210" s="26">
        <v>44</v>
      </c>
      <c r="S210" s="13">
        <v>325</v>
      </c>
      <c r="T210" s="43">
        <v>65.25</v>
      </c>
      <c r="U210" s="43">
        <v>3</v>
      </c>
      <c r="V210" s="43">
        <v>5</v>
      </c>
      <c r="W210" s="46">
        <f t="shared" si="18"/>
        <v>0.375</v>
      </c>
      <c r="X210" s="16">
        <v>44245</v>
      </c>
      <c r="Y210" s="16">
        <v>44196</v>
      </c>
      <c r="Z210" s="16" t="s">
        <v>1649</v>
      </c>
      <c r="AA210" s="17">
        <v>13834</v>
      </c>
      <c r="AB210" s="17">
        <v>15146</v>
      </c>
      <c r="AC210" s="39">
        <f t="shared" si="19"/>
        <v>-8.6623530965271353E-2</v>
      </c>
      <c r="AD210" s="19">
        <v>4.45</v>
      </c>
      <c r="AE210" s="19">
        <v>5.22</v>
      </c>
      <c r="AF210" s="18">
        <f t="shared" si="16"/>
        <v>-0.14750957854406122</v>
      </c>
      <c r="AG210" s="17">
        <v>5102</v>
      </c>
      <c r="AH210" s="17">
        <v>19556</v>
      </c>
      <c r="AI210" s="19">
        <v>143.65</v>
      </c>
      <c r="AJ210" s="19">
        <v>130.5</v>
      </c>
      <c r="AK210" s="18">
        <f t="shared" si="17"/>
        <v>0.10076628352490426</v>
      </c>
      <c r="AL210" s="19">
        <v>69.77</v>
      </c>
      <c r="AM210" s="19">
        <v>153.81</v>
      </c>
      <c r="AN210" s="22">
        <v>1.5100000000000001E-2</v>
      </c>
      <c r="AO210" s="19">
        <v>32.81</v>
      </c>
    </row>
    <row r="211" spans="1:42" ht="17.25" customHeight="1" x14ac:dyDescent="0.35">
      <c r="A211" s="11">
        <v>210</v>
      </c>
      <c r="B211" s="12" t="s">
        <v>913</v>
      </c>
      <c r="C211" s="11" t="s">
        <v>245</v>
      </c>
      <c r="D211" s="11" t="s">
        <v>914</v>
      </c>
      <c r="E211" s="11" t="s">
        <v>66</v>
      </c>
      <c r="F211" s="11" t="s">
        <v>915</v>
      </c>
      <c r="G211" s="13">
        <v>15066</v>
      </c>
      <c r="H211" s="13">
        <v>14527</v>
      </c>
      <c r="I211" s="14">
        <v>43945</v>
      </c>
      <c r="J211" s="15">
        <v>5.0999999999999996</v>
      </c>
      <c r="K211" s="34" t="s">
        <v>123</v>
      </c>
      <c r="L211" s="15">
        <v>11.3</v>
      </c>
      <c r="M211" s="15">
        <v>0.39</v>
      </c>
      <c r="N211" s="15" t="s">
        <v>1644</v>
      </c>
      <c r="P211" s="19">
        <v>14.8</v>
      </c>
      <c r="Q211" s="17">
        <v>293</v>
      </c>
      <c r="R211" s="26">
        <v>50</v>
      </c>
      <c r="S211" s="13">
        <v>459</v>
      </c>
      <c r="T211" s="43">
        <v>62.285714285714285</v>
      </c>
      <c r="U211" s="43">
        <v>3</v>
      </c>
      <c r="V211" s="43">
        <v>11</v>
      </c>
      <c r="W211" s="46">
        <f t="shared" si="18"/>
        <v>0.21428571428571427</v>
      </c>
      <c r="X211" s="16">
        <v>44251</v>
      </c>
      <c r="Y211" s="16">
        <v>44196</v>
      </c>
      <c r="Z211" s="16" t="s">
        <v>1649</v>
      </c>
      <c r="AA211" s="17">
        <v>6796</v>
      </c>
      <c r="AB211" s="17">
        <v>15066</v>
      </c>
      <c r="AC211" s="39">
        <f t="shared" si="19"/>
        <v>-0.54891809372096112</v>
      </c>
      <c r="AD211" s="19">
        <v>1.44</v>
      </c>
      <c r="AE211" s="19">
        <v>111.82</v>
      </c>
      <c r="AF211" s="18">
        <f t="shared" si="16"/>
        <v>-0.98712216061527458</v>
      </c>
      <c r="AG211" s="17">
        <v>1895</v>
      </c>
      <c r="AH211" s="17">
        <v>21874</v>
      </c>
      <c r="AI211" s="19">
        <v>2227.27</v>
      </c>
      <c r="AJ211" s="19">
        <v>2053.73</v>
      </c>
      <c r="AK211" s="18">
        <f t="shared" si="17"/>
        <v>8.44999099199992E-2</v>
      </c>
      <c r="AL211" s="19">
        <v>1107.29</v>
      </c>
      <c r="AM211" s="19">
        <v>2450.2600000000002</v>
      </c>
      <c r="AO211" s="19">
        <v>1644.96</v>
      </c>
    </row>
    <row r="212" spans="1:42" ht="17.25" customHeight="1" x14ac:dyDescent="0.35">
      <c r="A212" s="11">
        <v>211</v>
      </c>
      <c r="B212" s="12" t="s">
        <v>999</v>
      </c>
      <c r="C212" s="11" t="s">
        <v>1000</v>
      </c>
      <c r="D212" s="11" t="s">
        <v>1001</v>
      </c>
      <c r="E212" s="11" t="s">
        <v>66</v>
      </c>
      <c r="F212" s="11" t="s">
        <v>1002</v>
      </c>
      <c r="G212" s="13">
        <v>14953.7</v>
      </c>
      <c r="H212" s="13">
        <v>15290.2</v>
      </c>
      <c r="I212" s="14">
        <v>43950</v>
      </c>
      <c r="J212" s="15">
        <v>7.5650000000000004</v>
      </c>
      <c r="K212" s="34" t="s">
        <v>124</v>
      </c>
      <c r="L212" s="15">
        <v>23.1</v>
      </c>
      <c r="M212" s="15">
        <v>0.48299999999999998</v>
      </c>
      <c r="N212" s="15" t="s">
        <v>1644</v>
      </c>
      <c r="P212" s="19">
        <v>19.8</v>
      </c>
      <c r="Q212" s="17">
        <v>450</v>
      </c>
      <c r="R212" s="26">
        <v>44.058999999999997</v>
      </c>
      <c r="S212" s="13">
        <v>344</v>
      </c>
      <c r="T212" s="43">
        <v>61</v>
      </c>
      <c r="U212" s="43">
        <v>3</v>
      </c>
      <c r="V212" s="43">
        <v>10</v>
      </c>
      <c r="W212" s="46">
        <f t="shared" si="18"/>
        <v>0.23076923076923078</v>
      </c>
      <c r="X212" s="16">
        <v>44245</v>
      </c>
      <c r="Y212" s="16">
        <v>44196</v>
      </c>
      <c r="Z212" s="16" t="s">
        <v>1649</v>
      </c>
      <c r="AA212" s="17">
        <v>13171.1</v>
      </c>
      <c r="AB212" s="17">
        <v>14953.7</v>
      </c>
      <c r="AC212" s="39">
        <f t="shared" si="19"/>
        <v>-0.1192079552217846</v>
      </c>
      <c r="AD212" s="19">
        <v>4.37</v>
      </c>
      <c r="AE212" s="19">
        <v>6.06</v>
      </c>
      <c r="AF212" s="18">
        <f t="shared" si="16"/>
        <v>-0.27887788778877881</v>
      </c>
      <c r="AG212" s="17">
        <v>9609.7000000000007</v>
      </c>
      <c r="AH212" s="17">
        <v>27647</v>
      </c>
      <c r="AI212" s="19">
        <v>62.37</v>
      </c>
      <c r="AJ212" s="19">
        <v>77.56</v>
      </c>
      <c r="AK212" s="18">
        <f t="shared" si="17"/>
        <v>-0.1958483754512636</v>
      </c>
      <c r="AL212" s="19">
        <v>44.5</v>
      </c>
      <c r="AM212" s="19">
        <v>77.790000000000006</v>
      </c>
      <c r="AN212" s="22">
        <v>3.7600000000000001E-2</v>
      </c>
      <c r="AO212" s="19">
        <v>17.68</v>
      </c>
    </row>
    <row r="213" spans="1:42" ht="17.25" customHeight="1" x14ac:dyDescent="0.35">
      <c r="A213" s="11">
        <v>212</v>
      </c>
      <c r="B213" s="12" t="s">
        <v>1086</v>
      </c>
      <c r="C213" s="11" t="s">
        <v>265</v>
      </c>
      <c r="D213" s="11" t="s">
        <v>1087</v>
      </c>
      <c r="E213" s="11" t="s">
        <v>66</v>
      </c>
      <c r="F213" s="11" t="s">
        <v>1088</v>
      </c>
      <c r="G213" s="13">
        <v>14931</v>
      </c>
      <c r="H213" s="13">
        <v>14066</v>
      </c>
      <c r="I213" s="14">
        <v>43922</v>
      </c>
      <c r="J213" s="15">
        <v>5.7771819999999998</v>
      </c>
      <c r="K213" s="34" t="s">
        <v>123</v>
      </c>
      <c r="L213" s="15">
        <v>21</v>
      </c>
      <c r="M213" s="15">
        <v>3.3E-3</v>
      </c>
      <c r="N213" s="15" t="s">
        <v>1644</v>
      </c>
      <c r="P213" s="19">
        <v>5.33</v>
      </c>
      <c r="Q213" s="17">
        <v>129</v>
      </c>
      <c r="S213" s="13">
        <v>285</v>
      </c>
      <c r="T213" s="43">
        <v>64</v>
      </c>
      <c r="U213" s="43">
        <v>4</v>
      </c>
      <c r="V213" s="43">
        <v>7</v>
      </c>
      <c r="W213" s="46">
        <f t="shared" si="18"/>
        <v>0.36363636363636365</v>
      </c>
      <c r="X213" s="16">
        <v>44236</v>
      </c>
      <c r="Y213" s="16">
        <v>44196</v>
      </c>
      <c r="Z213" s="16" t="s">
        <v>1649</v>
      </c>
      <c r="AA213" s="17">
        <v>12583</v>
      </c>
      <c r="AB213" s="17">
        <v>14931</v>
      </c>
      <c r="AC213" s="39">
        <f t="shared" si="19"/>
        <v>-0.15725671421873955</v>
      </c>
      <c r="AD213" s="19">
        <v>-3.32</v>
      </c>
      <c r="AE213" s="19">
        <v>3.07</v>
      </c>
      <c r="AF213" s="18">
        <f t="shared" si="16"/>
        <v>-2.0814332247557004</v>
      </c>
      <c r="AG213" s="17">
        <v>785</v>
      </c>
      <c r="AH213" s="17">
        <v>80236</v>
      </c>
      <c r="AI213" s="19">
        <v>44.96</v>
      </c>
      <c r="AJ213" s="19">
        <v>52.09</v>
      </c>
      <c r="AK213" s="18">
        <f t="shared" si="17"/>
        <v>-0.13687847955461704</v>
      </c>
      <c r="AL213" s="19">
        <v>49.95</v>
      </c>
      <c r="AM213" s="19">
        <v>51.16</v>
      </c>
      <c r="AN213" s="22">
        <v>5.0000000000000001E-3</v>
      </c>
    </row>
    <row r="214" spans="1:42" ht="17.25" customHeight="1" x14ac:dyDescent="0.35">
      <c r="A214" s="11">
        <v>213</v>
      </c>
      <c r="B214" s="12" t="s">
        <v>1591</v>
      </c>
      <c r="C214" s="11" t="s">
        <v>8</v>
      </c>
      <c r="D214" s="11" t="s">
        <v>1592</v>
      </c>
      <c r="E214" s="11" t="s">
        <v>66</v>
      </c>
      <c r="F214" s="11" t="s">
        <v>1593</v>
      </c>
      <c r="G214" s="13">
        <v>14906.3</v>
      </c>
      <c r="H214" s="13">
        <v>14668.2</v>
      </c>
      <c r="I214" s="14">
        <v>43910</v>
      </c>
      <c r="J214" s="15">
        <v>5.24</v>
      </c>
      <c r="K214" s="15" t="s">
        <v>122</v>
      </c>
      <c r="L214" s="15">
        <v>13</v>
      </c>
      <c r="M214" s="15">
        <v>5.46</v>
      </c>
      <c r="N214" s="15" t="s">
        <v>1644</v>
      </c>
      <c r="P214" s="19">
        <v>33.9</v>
      </c>
      <c r="Q214" s="17">
        <v>365</v>
      </c>
      <c r="R214" s="26">
        <v>54.23</v>
      </c>
      <c r="S214" s="13">
        <v>320.62</v>
      </c>
      <c r="T214" s="17">
        <v>53.2</v>
      </c>
      <c r="U214" s="17">
        <v>3</v>
      </c>
      <c r="V214" s="17">
        <v>7</v>
      </c>
      <c r="W214" s="46">
        <f t="shared" si="18"/>
        <v>0.3</v>
      </c>
      <c r="X214" s="16">
        <v>44253</v>
      </c>
      <c r="Y214" s="16">
        <v>44196</v>
      </c>
      <c r="Z214" s="16" t="s">
        <v>1649</v>
      </c>
      <c r="AA214" s="17">
        <v>11790</v>
      </c>
      <c r="AB214" s="17">
        <v>12562</v>
      </c>
      <c r="AC214" s="39">
        <f t="shared" si="19"/>
        <v>-6.1455182295812767E-2</v>
      </c>
      <c r="AD214" s="19">
        <v>-4.1500000000000004</v>
      </c>
      <c r="AE214" s="19">
        <v>5.33</v>
      </c>
      <c r="AF214" s="18">
        <f t="shared" si="16"/>
        <v>-1.7786116322701688</v>
      </c>
      <c r="AG214" s="17">
        <v>6006.9</v>
      </c>
      <c r="AH214" s="17">
        <v>18126</v>
      </c>
      <c r="AI214" s="19">
        <v>216.36</v>
      </c>
      <c r="AJ214" s="19">
        <v>191.18</v>
      </c>
      <c r="AK214" s="18">
        <f t="shared" si="17"/>
        <v>0.13170833769222726</v>
      </c>
      <c r="AL214" s="19">
        <v>124.6</v>
      </c>
      <c r="AM214" s="19">
        <v>231.36</v>
      </c>
      <c r="AN214" s="22">
        <v>9.1999999999999998E-3</v>
      </c>
      <c r="AP214" s="1"/>
    </row>
    <row r="215" spans="1:42" ht="17.25" customHeight="1" x14ac:dyDescent="0.35">
      <c r="A215" s="11">
        <v>214</v>
      </c>
      <c r="B215" s="12" t="s">
        <v>1170</v>
      </c>
      <c r="C215" s="11" t="s">
        <v>222</v>
      </c>
      <c r="D215" s="11" t="s">
        <v>1171</v>
      </c>
      <c r="E215" s="11" t="s">
        <v>66</v>
      </c>
      <c r="F215" s="11" t="s">
        <v>1172</v>
      </c>
      <c r="G215" s="13">
        <v>14884</v>
      </c>
      <c r="H215" s="13">
        <v>13601</v>
      </c>
      <c r="I215" s="14">
        <v>43914</v>
      </c>
      <c r="J215" s="15">
        <v>4.38</v>
      </c>
      <c r="K215" s="34" t="s">
        <v>121</v>
      </c>
      <c r="L215" s="15">
        <v>11.5</v>
      </c>
      <c r="M215" s="15">
        <f>7.7+0.9</f>
        <v>8.6</v>
      </c>
      <c r="N215" s="15" t="s">
        <v>1644</v>
      </c>
      <c r="P215" s="19">
        <v>15</v>
      </c>
      <c r="Q215" s="17">
        <v>212</v>
      </c>
      <c r="R215" s="26">
        <v>71</v>
      </c>
      <c r="S215" s="13">
        <v>325</v>
      </c>
      <c r="T215" s="43"/>
      <c r="U215" s="43"/>
      <c r="V215" s="43"/>
      <c r="W215" s="46" t="e">
        <f t="shared" si="18"/>
        <v>#DIV/0!</v>
      </c>
      <c r="X215" s="16">
        <v>44238</v>
      </c>
      <c r="Y215" s="16">
        <v>44196</v>
      </c>
      <c r="Z215" s="16" t="s">
        <v>1649</v>
      </c>
      <c r="AA215" s="17">
        <v>14351</v>
      </c>
      <c r="AB215" s="17">
        <v>14884</v>
      </c>
      <c r="AC215" s="39">
        <f t="shared" si="19"/>
        <v>-3.581026605751142E-2</v>
      </c>
      <c r="AD215" s="19">
        <v>4.2</v>
      </c>
      <c r="AE215" s="19">
        <v>5.48</v>
      </c>
      <c r="AF215" s="18">
        <f t="shared" si="16"/>
        <v>-0.23357664233576644</v>
      </c>
      <c r="AG215" s="17">
        <v>12778</v>
      </c>
      <c r="AH215" s="17">
        <v>34330</v>
      </c>
      <c r="AI215" s="19">
        <v>245.04</v>
      </c>
      <c r="AJ215" s="19">
        <v>207.37</v>
      </c>
      <c r="AK215" s="18">
        <f t="shared" si="17"/>
        <v>0.18165597723875193</v>
      </c>
      <c r="AL215" s="19">
        <v>124.54</v>
      </c>
      <c r="AM215" s="19">
        <v>250.02</v>
      </c>
      <c r="AN215" s="22">
        <v>1.0500000000000001E-2</v>
      </c>
      <c r="AO215" s="19">
        <v>56.19</v>
      </c>
    </row>
    <row r="216" spans="1:42" ht="17.25" customHeight="1" x14ac:dyDescent="0.35">
      <c r="A216" s="11">
        <v>215</v>
      </c>
      <c r="B216" s="12" t="s">
        <v>1257</v>
      </c>
      <c r="C216" s="11" t="s">
        <v>377</v>
      </c>
      <c r="D216" s="11" t="s">
        <v>1258</v>
      </c>
      <c r="E216" s="11" t="s">
        <v>66</v>
      </c>
      <c r="F216" s="11" t="s">
        <v>1259</v>
      </c>
      <c r="G216" s="13">
        <v>14863</v>
      </c>
      <c r="H216" s="13">
        <v>13683</v>
      </c>
      <c r="I216" s="14">
        <v>44098</v>
      </c>
      <c r="J216" s="15">
        <v>9.01</v>
      </c>
      <c r="K216" s="34" t="s">
        <v>124</v>
      </c>
      <c r="L216" s="15">
        <v>11.1</v>
      </c>
      <c r="M216" s="15">
        <v>2.41</v>
      </c>
      <c r="N216" s="15" t="s">
        <v>1644</v>
      </c>
      <c r="P216" s="19">
        <v>18.399999999999999</v>
      </c>
      <c r="Q216" s="17">
        <v>638</v>
      </c>
      <c r="R216" s="26">
        <v>29</v>
      </c>
      <c r="S216" s="13">
        <v>313</v>
      </c>
      <c r="T216" s="43">
        <v>61.8</v>
      </c>
      <c r="U216" s="43">
        <v>2</v>
      </c>
      <c r="V216" s="43">
        <v>8</v>
      </c>
      <c r="W216" s="46">
        <f t="shared" si="18"/>
        <v>0.2</v>
      </c>
      <c r="X216" s="16">
        <v>44071</v>
      </c>
      <c r="Y216" s="16">
        <v>44012</v>
      </c>
      <c r="AA216" s="17">
        <v>14294</v>
      </c>
      <c r="AB216" s="17">
        <v>14863</v>
      </c>
      <c r="AC216" s="39">
        <f t="shared" si="19"/>
        <v>-3.8282984592612528E-2</v>
      </c>
      <c r="AD216" s="19">
        <v>1.86</v>
      </c>
      <c r="AE216" s="19">
        <v>4.82</v>
      </c>
      <c r="AF216" s="18">
        <f t="shared" ref="AF216:AF232" si="20">(AD216-AE216)/AE216</f>
        <v>-0.61410788381742731</v>
      </c>
      <c r="AG216" s="17">
        <v>1401</v>
      </c>
      <c r="AH216" s="17">
        <v>17781</v>
      </c>
      <c r="AI216" s="19">
        <v>265.70999999999998</v>
      </c>
      <c r="AJ216" s="19">
        <v>204.75</v>
      </c>
      <c r="AK216" s="18">
        <f t="shared" si="17"/>
        <v>0.2977289377289376</v>
      </c>
      <c r="AL216" s="19">
        <v>137.01</v>
      </c>
      <c r="AM216" s="19">
        <v>298.31</v>
      </c>
      <c r="AN216" s="22">
        <v>7.1999999999999998E-3</v>
      </c>
      <c r="AO216" s="19">
        <v>110.83</v>
      </c>
    </row>
    <row r="217" spans="1:42" ht="17.25" customHeight="1" x14ac:dyDescent="0.35">
      <c r="A217" s="11">
        <v>216</v>
      </c>
      <c r="B217" s="12" t="s">
        <v>1337</v>
      </c>
      <c r="C217" s="11" t="s">
        <v>278</v>
      </c>
      <c r="D217" s="11" t="s">
        <v>1338</v>
      </c>
      <c r="E217" s="11" t="s">
        <v>66</v>
      </c>
      <c r="F217" s="11" t="s">
        <v>349</v>
      </c>
      <c r="G217" s="13">
        <v>14745</v>
      </c>
      <c r="H217" s="13">
        <v>15475</v>
      </c>
      <c r="I217" s="14">
        <v>43896</v>
      </c>
      <c r="J217" s="15">
        <v>7.4</v>
      </c>
      <c r="K217" s="34" t="s">
        <v>122</v>
      </c>
      <c r="L217" s="15">
        <v>10.8</v>
      </c>
      <c r="M217" s="15">
        <v>0.76</v>
      </c>
      <c r="N217" s="15" t="s">
        <v>1644</v>
      </c>
      <c r="P217" s="19">
        <v>17</v>
      </c>
      <c r="Q217" s="17">
        <v>316</v>
      </c>
      <c r="R217" s="26">
        <v>53.622999999999998</v>
      </c>
      <c r="S217" s="13">
        <v>357.22199999999998</v>
      </c>
      <c r="T217" s="43"/>
      <c r="U217" s="43"/>
      <c r="V217" s="43"/>
      <c r="W217" s="46" t="e">
        <f t="shared" si="18"/>
        <v>#DIV/0!</v>
      </c>
      <c r="X217" s="16">
        <v>44236</v>
      </c>
      <c r="Y217" s="16">
        <v>44196</v>
      </c>
      <c r="Z217" s="16" t="s">
        <v>1649</v>
      </c>
      <c r="AA217" s="17">
        <v>12321</v>
      </c>
      <c r="AB217" s="17">
        <v>14745</v>
      </c>
      <c r="AC217" s="39">
        <f t="shared" si="19"/>
        <v>-0.16439471007121059</v>
      </c>
      <c r="AD217" s="19">
        <v>-5.35</v>
      </c>
      <c r="AE217" s="19">
        <v>-1.33</v>
      </c>
      <c r="AF217" s="18">
        <f t="shared" si="20"/>
        <v>3.0225563909774431</v>
      </c>
      <c r="AG217" s="17">
        <v>408</v>
      </c>
      <c r="AH217" s="17">
        <v>16506</v>
      </c>
      <c r="AI217" s="19">
        <v>10.91</v>
      </c>
      <c r="AJ217" s="19">
        <v>15.38</v>
      </c>
      <c r="AK217" s="18">
        <f t="shared" si="17"/>
        <v>-0.29063719115734721</v>
      </c>
      <c r="AL217" s="19">
        <v>4.09</v>
      </c>
      <c r="AM217" s="19">
        <v>19.38</v>
      </c>
      <c r="AP217" s="37" t="s">
        <v>1339</v>
      </c>
    </row>
    <row r="218" spans="1:42" ht="17.25" customHeight="1" x14ac:dyDescent="0.35">
      <c r="A218" s="11">
        <v>217</v>
      </c>
      <c r="B218" s="12" t="s">
        <v>78</v>
      </c>
      <c r="C218" s="11" t="s">
        <v>6</v>
      </c>
      <c r="D218" s="11" t="s">
        <v>43</v>
      </c>
      <c r="E218" s="11" t="s">
        <v>66</v>
      </c>
      <c r="F218" s="11" t="s">
        <v>79</v>
      </c>
      <c r="G218" s="13">
        <v>14664</v>
      </c>
      <c r="I218" s="14">
        <v>43907</v>
      </c>
      <c r="J218" s="15">
        <v>4.9459999999999997</v>
      </c>
      <c r="K218" s="34" t="s">
        <v>122</v>
      </c>
      <c r="L218" s="15">
        <f>19.514+3.354</f>
        <v>22.867999999999999</v>
      </c>
      <c r="M218" s="15">
        <v>0.28599999999999998</v>
      </c>
      <c r="N218" s="15" t="s">
        <v>1644</v>
      </c>
      <c r="P218" s="19">
        <v>11.509</v>
      </c>
      <c r="Q218" s="17">
        <v>113</v>
      </c>
      <c r="R218" s="26">
        <v>101.42100000000001</v>
      </c>
      <c r="S218" s="13">
        <v>299.81799999999998</v>
      </c>
      <c r="T218" s="17">
        <v>66.916666666666671</v>
      </c>
      <c r="U218" s="17">
        <v>3</v>
      </c>
      <c r="V218" s="17">
        <v>9</v>
      </c>
      <c r="W218" s="46">
        <f t="shared" si="18"/>
        <v>0.25</v>
      </c>
      <c r="X218" s="16">
        <v>44251</v>
      </c>
      <c r="Y218" s="16">
        <v>44196</v>
      </c>
      <c r="Z218" s="16" t="s">
        <v>1649</v>
      </c>
      <c r="AA218" s="17">
        <v>15548</v>
      </c>
      <c r="AB218" s="17">
        <v>9409</v>
      </c>
      <c r="AC218" s="39">
        <f t="shared" si="19"/>
        <v>0.6524604102455096</v>
      </c>
      <c r="AD218" s="19">
        <v>3.08</v>
      </c>
      <c r="AE218" s="19">
        <v>3.71</v>
      </c>
      <c r="AF218" s="18">
        <f t="shared" si="20"/>
        <v>-0.16981132075471694</v>
      </c>
      <c r="AG218" s="17">
        <v>24447</v>
      </c>
      <c r="AH218" s="17">
        <v>509228</v>
      </c>
      <c r="AI218" s="19">
        <v>47.53</v>
      </c>
      <c r="AJ218" s="19">
        <v>53.5</v>
      </c>
      <c r="AK218" s="18">
        <f t="shared" si="17"/>
        <v>-0.11158878504672895</v>
      </c>
      <c r="AL218" s="19">
        <v>24.01</v>
      </c>
      <c r="AM218" s="19">
        <v>61.26</v>
      </c>
      <c r="AN218" s="22">
        <v>3.0700000000000002E-2</v>
      </c>
      <c r="AP218" s="37" t="s">
        <v>117</v>
      </c>
    </row>
    <row r="219" spans="1:42" ht="17.25" customHeight="1" x14ac:dyDescent="0.35">
      <c r="A219" s="11">
        <v>218</v>
      </c>
      <c r="B219" s="12" t="s">
        <v>1420</v>
      </c>
      <c r="C219" s="11" t="s">
        <v>13</v>
      </c>
      <c r="D219" s="11" t="s">
        <v>1421</v>
      </c>
      <c r="E219" s="11" t="s">
        <v>66</v>
      </c>
      <c r="F219" s="11" t="s">
        <v>1422</v>
      </c>
      <c r="G219" s="13">
        <v>14608</v>
      </c>
      <c r="H219" s="13">
        <v>17253</v>
      </c>
      <c r="I219" s="14">
        <v>44224</v>
      </c>
      <c r="J219" s="15">
        <v>6.07</v>
      </c>
      <c r="K219" s="34" t="s">
        <v>124</v>
      </c>
      <c r="L219" s="15">
        <v>6.9</v>
      </c>
      <c r="M219" s="15">
        <v>0.88</v>
      </c>
      <c r="N219" s="15" t="s">
        <v>1644</v>
      </c>
      <c r="P219" s="19">
        <v>17.3</v>
      </c>
      <c r="Q219" s="17">
        <v>204</v>
      </c>
      <c r="R219" s="26">
        <v>84.92</v>
      </c>
      <c r="S219" s="13">
        <v>486.32</v>
      </c>
      <c r="T219" s="43">
        <v>60.9</v>
      </c>
      <c r="U219" s="43">
        <v>4</v>
      </c>
      <c r="V219" s="43">
        <v>8</v>
      </c>
      <c r="W219" s="46">
        <f t="shared" si="18"/>
        <v>0.33333333333333331</v>
      </c>
      <c r="X219" s="16">
        <v>44176</v>
      </c>
      <c r="Y219" s="16">
        <v>44129</v>
      </c>
      <c r="AA219" s="17">
        <v>17202</v>
      </c>
      <c r="AB219" s="17">
        <v>14608</v>
      </c>
      <c r="AC219" s="39">
        <f t="shared" si="19"/>
        <v>0.17757393209200439</v>
      </c>
      <c r="AD219" s="19">
        <v>3.92</v>
      </c>
      <c r="AE219" s="19">
        <v>2.86</v>
      </c>
      <c r="AF219" s="18">
        <f t="shared" si="20"/>
        <v>0.37062937062937068</v>
      </c>
      <c r="AG219" s="17">
        <v>3466</v>
      </c>
      <c r="AH219" s="17">
        <v>22353</v>
      </c>
      <c r="AI219" s="19">
        <v>86.14</v>
      </c>
      <c r="AJ219" s="19">
        <v>60.11</v>
      </c>
      <c r="AK219" s="18">
        <f t="shared" si="17"/>
        <v>0.4330394277158543</v>
      </c>
      <c r="AL219" s="19">
        <v>36.64</v>
      </c>
      <c r="AM219" s="19">
        <v>124.5</v>
      </c>
      <c r="AN219" s="22">
        <v>7.7999999999999996E-3</v>
      </c>
      <c r="AO219" s="19">
        <v>25.28</v>
      </c>
    </row>
    <row r="220" spans="1:42" ht="17.25" customHeight="1" x14ac:dyDescent="0.35">
      <c r="A220" s="11">
        <v>219</v>
      </c>
      <c r="B220" s="12" t="s">
        <v>184</v>
      </c>
      <c r="C220" s="11" t="s">
        <v>40</v>
      </c>
      <c r="D220" s="11" t="s">
        <v>185</v>
      </c>
      <c r="E220" s="11" t="s">
        <v>66</v>
      </c>
      <c r="F220" s="11" t="s">
        <v>186</v>
      </c>
      <c r="G220" s="13">
        <v>14539</v>
      </c>
      <c r="H220" s="13">
        <v>14198</v>
      </c>
      <c r="I220" s="14">
        <v>43930</v>
      </c>
      <c r="J220" s="15">
        <v>6.46</v>
      </c>
      <c r="K220" s="34" t="s">
        <v>123</v>
      </c>
      <c r="L220" s="15">
        <v>22.2</v>
      </c>
      <c r="M220" s="15">
        <v>1.4</v>
      </c>
      <c r="N220" s="15" t="s">
        <v>1644</v>
      </c>
      <c r="P220" s="19">
        <v>24.3</v>
      </c>
      <c r="Q220" s="17">
        <v>182</v>
      </c>
      <c r="R220" s="26">
        <v>133.64400000000001</v>
      </c>
      <c r="S220" s="13">
        <v>464.755</v>
      </c>
      <c r="T220" s="43">
        <v>56</v>
      </c>
      <c r="U220" s="43">
        <v>3</v>
      </c>
      <c r="V220" s="43">
        <v>6</v>
      </c>
      <c r="W220" s="46">
        <f t="shared" si="18"/>
        <v>0.33333333333333331</v>
      </c>
      <c r="X220" s="16">
        <v>44252</v>
      </c>
      <c r="Y220" s="16">
        <v>44196</v>
      </c>
      <c r="Z220" s="16" t="s">
        <v>1649</v>
      </c>
      <c r="AA220" s="17">
        <v>16205</v>
      </c>
      <c r="AB220" s="17">
        <v>14539</v>
      </c>
      <c r="AC220" s="39">
        <f t="shared" si="19"/>
        <v>0.11458834857968224</v>
      </c>
      <c r="AD220" s="19">
        <v>31.85</v>
      </c>
      <c r="AE220" s="19">
        <v>28.43</v>
      </c>
      <c r="AF220" s="18">
        <f t="shared" si="20"/>
        <v>0.12029546253957094</v>
      </c>
      <c r="AG220" s="17">
        <v>14551</v>
      </c>
      <c r="AH220" s="17">
        <v>176982</v>
      </c>
      <c r="AI220" s="19">
        <v>704.77</v>
      </c>
      <c r="AJ220" s="19">
        <v>487.29</v>
      </c>
      <c r="AK220" s="18">
        <f t="shared" si="17"/>
        <v>0.44630507500666944</v>
      </c>
      <c r="AL220" s="19">
        <v>323.98</v>
      </c>
      <c r="AM220" s="19">
        <v>788</v>
      </c>
      <c r="AN220" s="22">
        <v>2.35E-2</v>
      </c>
      <c r="AO220" s="19">
        <v>21.95</v>
      </c>
    </row>
    <row r="221" spans="1:42" ht="17.25" customHeight="1" x14ac:dyDescent="0.35">
      <c r="A221" s="11">
        <v>220</v>
      </c>
      <c r="B221" s="12" t="s">
        <v>287</v>
      </c>
      <c r="C221" s="11" t="s">
        <v>288</v>
      </c>
      <c r="D221" s="11" t="s">
        <v>289</v>
      </c>
      <c r="E221" s="11" t="s">
        <v>66</v>
      </c>
      <c r="F221" s="11" t="s">
        <v>290</v>
      </c>
      <c r="G221" s="13">
        <v>14442.2</v>
      </c>
      <c r="H221" s="13">
        <v>13982.4</v>
      </c>
      <c r="I221" s="14">
        <v>43894</v>
      </c>
      <c r="J221" s="15">
        <v>4.0199999999999996</v>
      </c>
      <c r="K221" s="34" t="s">
        <v>121</v>
      </c>
      <c r="L221" s="15">
        <v>14.3</v>
      </c>
      <c r="M221" s="15">
        <v>11.3</v>
      </c>
      <c r="N221" s="15" t="s">
        <v>1644</v>
      </c>
      <c r="P221" s="19">
        <v>18.7</v>
      </c>
      <c r="Q221" s="17">
        <v>432</v>
      </c>
      <c r="R221" s="26">
        <v>43.32</v>
      </c>
      <c r="S221" s="13">
        <v>506.77</v>
      </c>
      <c r="W221" s="46" t="e">
        <f t="shared" si="18"/>
        <v>#DIV/0!</v>
      </c>
      <c r="X221" s="16">
        <v>44245</v>
      </c>
      <c r="Y221" s="16">
        <v>44198</v>
      </c>
      <c r="Z221" s="16" t="s">
        <v>1649</v>
      </c>
      <c r="AA221" s="17">
        <v>14535</v>
      </c>
      <c r="AB221" s="17">
        <v>14442</v>
      </c>
      <c r="AC221" s="39">
        <f t="shared" si="19"/>
        <v>6.4395513086830079E-3</v>
      </c>
      <c r="AD221" s="19">
        <v>7.77</v>
      </c>
      <c r="AE221" s="19">
        <v>6.35</v>
      </c>
      <c r="AF221" s="18">
        <f t="shared" si="20"/>
        <v>0.22362204724409449</v>
      </c>
      <c r="AG221" s="17">
        <v>10038.1</v>
      </c>
      <c r="AH221" s="17">
        <v>23566.3</v>
      </c>
      <c r="AI221" s="19">
        <v>178.56</v>
      </c>
      <c r="AJ221" s="19">
        <v>162.72999999999999</v>
      </c>
      <c r="AK221" s="18">
        <f t="shared" si="17"/>
        <v>9.7277699256437131E-2</v>
      </c>
      <c r="AL221" s="19">
        <v>70</v>
      </c>
      <c r="AM221" s="19">
        <v>195</v>
      </c>
      <c r="AN221" s="22">
        <v>1.5100000000000001E-2</v>
      </c>
      <c r="AO221" s="19">
        <v>24.02</v>
      </c>
      <c r="AP221" s="41"/>
    </row>
    <row r="222" spans="1:42" ht="17.25" customHeight="1" x14ac:dyDescent="0.35">
      <c r="A222" s="11">
        <v>221</v>
      </c>
      <c r="B222" s="12" t="s">
        <v>380</v>
      </c>
      <c r="C222" s="11" t="s">
        <v>381</v>
      </c>
      <c r="D222" s="11" t="s">
        <v>382</v>
      </c>
      <c r="E222" s="11" t="s">
        <v>66</v>
      </c>
      <c r="F222" s="11" t="s">
        <v>383</v>
      </c>
      <c r="G222" s="13">
        <v>14402</v>
      </c>
      <c r="H222" s="13">
        <v>18628</v>
      </c>
      <c r="I222" s="14">
        <v>43943</v>
      </c>
      <c r="J222" s="15">
        <v>6.3</v>
      </c>
      <c r="K222" s="34" t="s">
        <v>121</v>
      </c>
      <c r="L222" s="15">
        <v>13.4</v>
      </c>
      <c r="M222" s="15">
        <v>0.2</v>
      </c>
      <c r="N222" s="15" t="s">
        <v>1644</v>
      </c>
      <c r="P222" s="19">
        <v>15.7</v>
      </c>
      <c r="Q222" s="17">
        <v>207</v>
      </c>
      <c r="R222" s="26">
        <v>75.8</v>
      </c>
      <c r="S222" s="13">
        <v>370.9</v>
      </c>
      <c r="T222" s="43">
        <v>64.3</v>
      </c>
      <c r="U222" s="43">
        <v>2</v>
      </c>
      <c r="V222" s="43">
        <v>11</v>
      </c>
      <c r="W222" s="46">
        <f t="shared" si="18"/>
        <v>0.15384615384615385</v>
      </c>
      <c r="X222" s="16">
        <v>44243</v>
      </c>
      <c r="Y222" s="16">
        <v>44196</v>
      </c>
      <c r="Z222" s="16" t="s">
        <v>1649</v>
      </c>
      <c r="AA222" s="17">
        <v>14198</v>
      </c>
      <c r="AB222" s="17">
        <v>14402</v>
      </c>
      <c r="AC222" s="39">
        <f t="shared" si="19"/>
        <v>-1.4164699347312874E-2</v>
      </c>
      <c r="AD222" s="19">
        <v>0.41</v>
      </c>
      <c r="AE222" s="19">
        <v>-0.17</v>
      </c>
      <c r="AF222" s="18">
        <f t="shared" si="20"/>
        <v>-3.4117647058823524</v>
      </c>
      <c r="AH222" s="17">
        <v>42144</v>
      </c>
      <c r="AI222" s="19">
        <v>26.02</v>
      </c>
      <c r="AJ222" s="19">
        <v>13.07</v>
      </c>
      <c r="AK222" s="18">
        <f t="shared" si="17"/>
        <v>0.99081866870696245</v>
      </c>
      <c r="AL222" s="19">
        <v>4.82</v>
      </c>
      <c r="AM222" s="19">
        <v>39.1</v>
      </c>
      <c r="AO222" s="19">
        <v>81.8</v>
      </c>
      <c r="AP222" s="37" t="s">
        <v>384</v>
      </c>
    </row>
    <row r="223" spans="1:42" ht="17.25" customHeight="1" x14ac:dyDescent="0.35">
      <c r="A223" s="11">
        <v>222</v>
      </c>
      <c r="B223" s="12" t="s">
        <v>469</v>
      </c>
      <c r="C223" s="11" t="s">
        <v>13</v>
      </c>
      <c r="D223" s="11" t="s">
        <v>470</v>
      </c>
      <c r="E223" s="11" t="s">
        <v>66</v>
      </c>
      <c r="F223" s="11" t="s">
        <v>471</v>
      </c>
      <c r="G223" s="13">
        <v>14383</v>
      </c>
      <c r="H223" s="13">
        <v>15784</v>
      </c>
      <c r="I223" s="14">
        <v>43900</v>
      </c>
      <c r="J223" s="15">
        <v>4.8</v>
      </c>
      <c r="K223" s="34" t="s">
        <v>121</v>
      </c>
      <c r="L223" s="15">
        <v>10.69</v>
      </c>
      <c r="M223" s="15">
        <v>1.6</v>
      </c>
      <c r="N223" s="15" t="s">
        <v>1644</v>
      </c>
      <c r="P223" s="19">
        <v>18.66</v>
      </c>
      <c r="Q223" s="17">
        <v>227</v>
      </c>
      <c r="R223" s="26">
        <v>82.034000000000006</v>
      </c>
      <c r="S223" s="13">
        <v>351.61099999999999</v>
      </c>
      <c r="T223" s="43">
        <v>58.8</v>
      </c>
      <c r="U223" s="43">
        <v>2</v>
      </c>
      <c r="V223" s="43">
        <v>8</v>
      </c>
      <c r="W223" s="46">
        <f t="shared" si="18"/>
        <v>0.2</v>
      </c>
      <c r="X223" s="16">
        <v>44232</v>
      </c>
      <c r="Y223" s="16">
        <v>44196</v>
      </c>
      <c r="Z223" s="16" t="s">
        <v>1649</v>
      </c>
      <c r="AA223" s="17">
        <v>14461</v>
      </c>
      <c r="AB223" s="17">
        <v>14383</v>
      </c>
      <c r="AC223" s="39">
        <f t="shared" si="19"/>
        <v>5.4230689007856497E-3</v>
      </c>
      <c r="AD223" s="19">
        <v>5.97</v>
      </c>
      <c r="AE223" s="19">
        <v>5.24</v>
      </c>
      <c r="AF223" s="18">
        <f t="shared" si="20"/>
        <v>0.13931297709923654</v>
      </c>
      <c r="AG223" s="17">
        <v>4362</v>
      </c>
      <c r="AH223" s="17">
        <v>19351</v>
      </c>
      <c r="AI223" s="19">
        <v>163.13999999999999</v>
      </c>
      <c r="AJ223" s="19">
        <v>123.87</v>
      </c>
      <c r="AK223" s="18">
        <f t="shared" si="17"/>
        <v>0.31702591426495502</v>
      </c>
      <c r="AL223" s="19">
        <v>93.09</v>
      </c>
      <c r="AM223" s="19">
        <v>181.8</v>
      </c>
      <c r="AN223" s="22">
        <v>2.4299999999999999E-2</v>
      </c>
      <c r="AO223" s="19">
        <v>27.16</v>
      </c>
    </row>
    <row r="224" spans="1:42" ht="17.25" customHeight="1" x14ac:dyDescent="0.35">
      <c r="A224" s="11">
        <v>223</v>
      </c>
      <c r="B224" s="12" t="s">
        <v>1507</v>
      </c>
      <c r="C224" s="11" t="s">
        <v>9</v>
      </c>
      <c r="D224" s="11" t="s">
        <v>1508</v>
      </c>
      <c r="E224" s="11" t="s">
        <v>66</v>
      </c>
      <c r="F224" s="11" t="s">
        <v>1509</v>
      </c>
      <c r="G224" s="13">
        <v>14377.9</v>
      </c>
      <c r="H224" s="13">
        <v>13452.9</v>
      </c>
      <c r="I224" s="14">
        <v>43941</v>
      </c>
      <c r="J224" s="15">
        <v>5.81</v>
      </c>
      <c r="K224" s="15" t="s">
        <v>122</v>
      </c>
      <c r="L224" s="15">
        <v>6.1</v>
      </c>
      <c r="M224" s="15">
        <v>0.64180000000000004</v>
      </c>
      <c r="N224" s="15" t="s">
        <v>1644</v>
      </c>
      <c r="P224" s="19">
        <v>18.16</v>
      </c>
      <c r="Q224" s="17">
        <v>114</v>
      </c>
      <c r="R224" s="26">
        <v>159.721</v>
      </c>
      <c r="S224" s="13">
        <v>497.09500000000003</v>
      </c>
      <c r="T224" s="17">
        <v>64</v>
      </c>
      <c r="U224" s="17">
        <v>3</v>
      </c>
      <c r="V224" s="17">
        <v>8</v>
      </c>
      <c r="W224" s="46">
        <f t="shared" si="18"/>
        <v>0.27272727272727271</v>
      </c>
      <c r="X224" s="16">
        <v>44230</v>
      </c>
      <c r="Y224" s="16">
        <v>44196</v>
      </c>
      <c r="Z224" s="16" t="s">
        <v>1649</v>
      </c>
      <c r="AA224" s="17">
        <v>13444.6</v>
      </c>
      <c r="AB224" s="17">
        <v>14377.9</v>
      </c>
      <c r="AC224" s="39">
        <f t="shared" si="19"/>
        <v>-6.491212207624196E-2</v>
      </c>
      <c r="AD224" s="19">
        <v>24.8</v>
      </c>
      <c r="AE224" s="19">
        <v>31.42</v>
      </c>
      <c r="AF224" s="18">
        <f t="shared" si="20"/>
        <v>-0.21069382558879696</v>
      </c>
      <c r="AG224" s="17">
        <v>5762.1</v>
      </c>
      <c r="AH224" s="17">
        <v>5757.8</v>
      </c>
      <c r="AI224" s="19">
        <v>244.86</v>
      </c>
      <c r="AJ224" s="19">
        <v>296.73</v>
      </c>
      <c r="AK224" s="18">
        <f t="shared" si="17"/>
        <v>-0.17480537862703469</v>
      </c>
      <c r="AL224" s="19">
        <v>223.25</v>
      </c>
      <c r="AM224" s="19">
        <v>363.92</v>
      </c>
      <c r="AO224" s="19">
        <v>10.97</v>
      </c>
      <c r="AP224" s="1" t="s">
        <v>1493</v>
      </c>
    </row>
    <row r="225" spans="1:42" ht="17.25" customHeight="1" x14ac:dyDescent="0.35">
      <c r="A225" s="11">
        <v>224</v>
      </c>
      <c r="B225" s="12" t="s">
        <v>560</v>
      </c>
      <c r="C225" s="11" t="s">
        <v>7</v>
      </c>
      <c r="D225" s="11" t="s">
        <v>561</v>
      </c>
      <c r="E225" s="11" t="s">
        <v>66</v>
      </c>
      <c r="F225" s="11" t="s">
        <v>562</v>
      </c>
      <c r="G225" s="13">
        <v>14320.3</v>
      </c>
      <c r="H225" s="13">
        <v>14302.4</v>
      </c>
      <c r="I225" s="14">
        <v>44102</v>
      </c>
      <c r="J225" s="15">
        <v>8.4</v>
      </c>
      <c r="K225" s="34" t="s">
        <v>123</v>
      </c>
      <c r="L225" s="15">
        <v>8.8930000000000007</v>
      </c>
      <c r="M225" s="15">
        <v>1.5</v>
      </c>
      <c r="N225" s="15" t="s">
        <v>1644</v>
      </c>
      <c r="P225" s="19">
        <v>18.8</v>
      </c>
      <c r="Q225" s="17">
        <v>348</v>
      </c>
      <c r="R225" s="26">
        <v>54</v>
      </c>
      <c r="S225" s="13">
        <v>370</v>
      </c>
      <c r="T225" s="43">
        <v>62.3</v>
      </c>
      <c r="U225" s="43">
        <v>3</v>
      </c>
      <c r="V225" s="43">
        <v>7</v>
      </c>
      <c r="W225" s="46">
        <f t="shared" si="18"/>
        <v>0.3</v>
      </c>
      <c r="X225" s="16">
        <v>44069</v>
      </c>
      <c r="Y225" s="16">
        <v>44012</v>
      </c>
      <c r="AA225" s="17">
        <v>13696</v>
      </c>
      <c r="AB225" s="17">
        <v>14320</v>
      </c>
      <c r="AC225" s="39">
        <f t="shared" si="19"/>
        <v>-4.357541899441341E-2</v>
      </c>
      <c r="AD225" s="19">
        <v>9.2899999999999991</v>
      </c>
      <c r="AE225" s="19">
        <v>11.48</v>
      </c>
      <c r="AF225" s="18">
        <f t="shared" si="20"/>
        <v>-0.19076655052264818</v>
      </c>
      <c r="AG225" s="17">
        <v>7869.9</v>
      </c>
      <c r="AH225" s="17">
        <v>19738.2</v>
      </c>
      <c r="AI225" s="19">
        <v>271.55</v>
      </c>
      <c r="AJ225" s="19">
        <v>201.47</v>
      </c>
      <c r="AK225" s="18">
        <f t="shared" si="17"/>
        <v>0.34784335136744932</v>
      </c>
      <c r="AL225" s="19">
        <v>93</v>
      </c>
      <c r="AM225" s="19">
        <v>302.89999999999998</v>
      </c>
      <c r="AN225" s="22">
        <v>1.17E-2</v>
      </c>
      <c r="AO225" s="19">
        <v>27.13</v>
      </c>
    </row>
    <row r="226" spans="1:42" ht="17.25" customHeight="1" x14ac:dyDescent="0.35">
      <c r="A226" s="11">
        <v>225</v>
      </c>
      <c r="B226" s="12" t="s">
        <v>646</v>
      </c>
      <c r="C226" s="11" t="s">
        <v>181</v>
      </c>
      <c r="D226" s="11" t="s">
        <v>647</v>
      </c>
      <c r="E226" s="11" t="s">
        <v>66</v>
      </c>
      <c r="F226" s="11" t="s">
        <v>648</v>
      </c>
      <c r="G226" s="13">
        <v>14300</v>
      </c>
      <c r="H226" s="13">
        <v>12875.7</v>
      </c>
      <c r="I226" s="14">
        <v>43929</v>
      </c>
      <c r="J226" s="15">
        <v>2.8</v>
      </c>
      <c r="K226" s="34" t="s">
        <v>123</v>
      </c>
      <c r="L226" s="15">
        <v>11.5</v>
      </c>
      <c r="M226" s="15">
        <v>0.24310300000000001</v>
      </c>
      <c r="N226" s="15" t="s">
        <v>1645</v>
      </c>
      <c r="O226" s="15" t="s">
        <v>1644</v>
      </c>
      <c r="P226" s="19">
        <v>8.1</v>
      </c>
      <c r="Q226" s="17">
        <v>72</v>
      </c>
      <c r="R226" s="26">
        <v>113.479</v>
      </c>
      <c r="S226" s="13">
        <v>495.791</v>
      </c>
      <c r="T226" s="43">
        <v>63</v>
      </c>
      <c r="U226" s="43">
        <v>3</v>
      </c>
      <c r="V226" s="43">
        <v>7</v>
      </c>
      <c r="W226" s="46">
        <f t="shared" si="18"/>
        <v>0.3</v>
      </c>
      <c r="X226" s="16">
        <v>44253</v>
      </c>
      <c r="Y226" s="16">
        <v>44196</v>
      </c>
      <c r="Z226" s="16" t="s">
        <v>1649</v>
      </c>
      <c r="AA226" s="17">
        <v>14596</v>
      </c>
      <c r="AB226" s="17">
        <v>14300</v>
      </c>
      <c r="AC226" s="39">
        <f t="shared" si="19"/>
        <v>2.0699300699300701E-2</v>
      </c>
      <c r="AD226" s="19">
        <v>6.31</v>
      </c>
      <c r="AE226" s="19">
        <v>13.62</v>
      </c>
      <c r="AF226" s="18">
        <f t="shared" si="20"/>
        <v>-0.53671071953010274</v>
      </c>
      <c r="AG226" s="17">
        <v>7</v>
      </c>
      <c r="AH226" s="17">
        <v>84656</v>
      </c>
      <c r="AI226" s="19">
        <v>115.19</v>
      </c>
      <c r="AJ226" s="19">
        <v>157.84</v>
      </c>
      <c r="AK226" s="18">
        <f t="shared" si="17"/>
        <v>-0.27021033958438928</v>
      </c>
      <c r="AL226" s="19">
        <v>55.39</v>
      </c>
      <c r="AM226" s="19">
        <v>130.12</v>
      </c>
      <c r="AN226" s="22">
        <v>2.1899999999999999E-2</v>
      </c>
      <c r="AO226" s="19">
        <v>20.22</v>
      </c>
    </row>
    <row r="227" spans="1:42" ht="17.25" customHeight="1" x14ac:dyDescent="0.35">
      <c r="A227" s="11">
        <v>226</v>
      </c>
      <c r="B227" s="12" t="s">
        <v>736</v>
      </c>
      <c r="C227" s="11" t="s">
        <v>148</v>
      </c>
      <c r="D227" s="11" t="s">
        <v>737</v>
      </c>
      <c r="E227" s="11" t="s">
        <v>66</v>
      </c>
      <c r="F227" s="11" t="s">
        <v>738</v>
      </c>
      <c r="G227" s="13">
        <v>14192</v>
      </c>
      <c r="I227" s="14">
        <v>43950</v>
      </c>
      <c r="J227" s="15">
        <v>4.57</v>
      </c>
      <c r="K227" s="34" t="s">
        <v>122</v>
      </c>
      <c r="L227" s="15">
        <v>16.5</v>
      </c>
      <c r="M227" s="15">
        <v>0</v>
      </c>
      <c r="N227" s="15" t="s">
        <v>1644</v>
      </c>
      <c r="P227" s="19">
        <v>51.7</v>
      </c>
      <c r="Q227" s="17">
        <v>934</v>
      </c>
      <c r="R227" s="26">
        <v>55.497</v>
      </c>
      <c r="S227" s="13">
        <v>364.72</v>
      </c>
      <c r="T227" s="43">
        <v>62.75</v>
      </c>
      <c r="U227" s="43">
        <v>2</v>
      </c>
      <c r="V227" s="43">
        <v>10</v>
      </c>
      <c r="W227" s="46">
        <f t="shared" si="18"/>
        <v>0.16666666666666666</v>
      </c>
      <c r="X227" s="16">
        <v>44243</v>
      </c>
      <c r="Y227" s="16">
        <v>44196</v>
      </c>
      <c r="Z227" s="16" t="s">
        <v>1649</v>
      </c>
      <c r="AA227" s="17">
        <v>5259</v>
      </c>
      <c r="AB227" s="17">
        <v>7098</v>
      </c>
      <c r="AC227" s="39">
        <f t="shared" si="19"/>
        <v>-0.25908706677937449</v>
      </c>
      <c r="AD227" s="19">
        <v>0.48</v>
      </c>
      <c r="AE227" s="19">
        <v>0.27</v>
      </c>
      <c r="AF227" s="18">
        <f t="shared" si="20"/>
        <v>0.77777777777777757</v>
      </c>
      <c r="AG227" s="17">
        <v>4102</v>
      </c>
      <c r="AH227" s="17">
        <v>11443</v>
      </c>
      <c r="AI227" s="19">
        <v>28.54</v>
      </c>
      <c r="AJ227" s="19">
        <v>30.75</v>
      </c>
      <c r="AK227" s="18">
        <f t="shared" si="17"/>
        <v>-7.1869918699187019E-2</v>
      </c>
      <c r="AL227" s="19">
        <v>9.8699999999999992</v>
      </c>
      <c r="AM227" s="19">
        <v>31.12</v>
      </c>
    </row>
    <row r="228" spans="1:42" ht="17.25" customHeight="1" x14ac:dyDescent="0.35">
      <c r="A228" s="11">
        <v>227</v>
      </c>
      <c r="B228" s="12" t="s">
        <v>827</v>
      </c>
      <c r="C228" s="11" t="s">
        <v>683</v>
      </c>
      <c r="D228" s="11" t="s">
        <v>828</v>
      </c>
      <c r="E228" s="11" t="s">
        <v>66</v>
      </c>
      <c r="F228" s="11" t="s">
        <v>829</v>
      </c>
      <c r="G228" s="13">
        <v>14175.2</v>
      </c>
      <c r="H228" s="13">
        <v>13325.8</v>
      </c>
      <c r="I228" s="14">
        <v>44098</v>
      </c>
      <c r="J228" s="15">
        <v>4.0999999999999996</v>
      </c>
      <c r="K228" s="34" t="s">
        <v>123</v>
      </c>
      <c r="L228" s="15">
        <v>10.3</v>
      </c>
      <c r="M228" s="15">
        <v>0.7</v>
      </c>
      <c r="N228" s="15" t="s">
        <v>1644</v>
      </c>
      <c r="P228" s="19">
        <v>17.600000000000001</v>
      </c>
      <c r="Q228" s="17">
        <v>291</v>
      </c>
      <c r="R228" s="26">
        <v>60.7</v>
      </c>
      <c r="S228" s="13">
        <v>510</v>
      </c>
      <c r="T228" s="43"/>
      <c r="U228" s="43"/>
      <c r="V228" s="43"/>
      <c r="W228" s="46" t="e">
        <f t="shared" si="18"/>
        <v>#DIV/0!</v>
      </c>
      <c r="X228" s="16">
        <v>44048</v>
      </c>
      <c r="Y228" s="16">
        <v>44012</v>
      </c>
      <c r="AA228" s="17">
        <v>14589.8</v>
      </c>
      <c r="AB228" s="17">
        <v>14110.2</v>
      </c>
      <c r="AC228" s="39">
        <f t="shared" si="19"/>
        <v>3.3989596178650799E-2</v>
      </c>
      <c r="AD228" s="19">
        <v>5.7</v>
      </c>
      <c r="AE228" s="19">
        <v>5.24</v>
      </c>
      <c r="AF228" s="18">
        <f t="shared" si="20"/>
        <v>8.7786259541984726E-2</v>
      </c>
      <c r="AG228" s="17">
        <v>2309.4</v>
      </c>
      <c r="AH228" s="17">
        <v>39165.5</v>
      </c>
      <c r="AI228" s="19">
        <v>176.2</v>
      </c>
      <c r="AJ228" s="19">
        <v>166.45</v>
      </c>
      <c r="AK228" s="18">
        <f t="shared" si="17"/>
        <v>5.8576148993691804E-2</v>
      </c>
      <c r="AL228" s="19">
        <v>103.11</v>
      </c>
      <c r="AM228" s="19">
        <v>183.64</v>
      </c>
      <c r="AN228" s="22">
        <v>2.06E-2</v>
      </c>
      <c r="AO228" s="19">
        <v>31.27</v>
      </c>
    </row>
    <row r="229" spans="1:42" ht="17.25" customHeight="1" x14ac:dyDescent="0.35">
      <c r="A229" s="11">
        <v>228</v>
      </c>
      <c r="B229" s="12" t="s">
        <v>916</v>
      </c>
      <c r="C229" s="11" t="s">
        <v>245</v>
      </c>
      <c r="D229" s="11" t="s">
        <v>917</v>
      </c>
      <c r="E229" s="11" t="s">
        <v>66</v>
      </c>
      <c r="F229" s="11" t="s">
        <v>918</v>
      </c>
      <c r="G229" s="13">
        <v>14147</v>
      </c>
      <c r="I229" s="14">
        <v>43920</v>
      </c>
      <c r="J229" s="15">
        <v>2.5</v>
      </c>
      <c r="K229" s="34" t="s">
        <v>122</v>
      </c>
      <c r="L229" s="15">
        <v>18</v>
      </c>
      <c r="M229" s="15">
        <v>0.77</v>
      </c>
      <c r="N229" s="15" t="s">
        <v>1644</v>
      </c>
      <c r="P229" s="19">
        <v>42.43</v>
      </c>
      <c r="S229" s="13">
        <v>30</v>
      </c>
      <c r="T229" s="43">
        <v>58.846153846153847</v>
      </c>
      <c r="U229" s="43">
        <v>5</v>
      </c>
      <c r="V229" s="43">
        <v>8</v>
      </c>
      <c r="W229" s="46">
        <f t="shared" si="18"/>
        <v>0.38461538461538464</v>
      </c>
      <c r="X229" s="16">
        <v>44256</v>
      </c>
      <c r="Y229" s="16">
        <v>44196</v>
      </c>
      <c r="Z229" s="16" t="s">
        <v>1649</v>
      </c>
      <c r="AA229" s="17">
        <v>11139</v>
      </c>
      <c r="AB229" s="17">
        <v>13000</v>
      </c>
      <c r="AC229" s="39">
        <f t="shared" si="19"/>
        <v>-0.14315384615384616</v>
      </c>
      <c r="AD229" s="19">
        <v>-3.86</v>
      </c>
      <c r="AE229" s="19">
        <v>-6.81</v>
      </c>
      <c r="AF229" s="18">
        <f t="shared" si="20"/>
        <v>-0.4331864904552129</v>
      </c>
      <c r="AG229" s="17">
        <v>6109</v>
      </c>
      <c r="AH229" s="17">
        <v>33252</v>
      </c>
      <c r="AI229" s="19">
        <v>51</v>
      </c>
      <c r="AJ229" s="19">
        <v>29.74</v>
      </c>
      <c r="AK229" s="18">
        <f t="shared" si="17"/>
        <v>0.71486213853396108</v>
      </c>
      <c r="AL229" s="19">
        <v>13.71</v>
      </c>
      <c r="AM229" s="19">
        <v>64.05</v>
      </c>
      <c r="AP229" s="37" t="s">
        <v>919</v>
      </c>
    </row>
    <row r="230" spans="1:42" ht="17.25" customHeight="1" x14ac:dyDescent="0.35">
      <c r="A230" s="11">
        <v>229</v>
      </c>
      <c r="B230" s="12" t="s">
        <v>1003</v>
      </c>
      <c r="C230" s="11" t="s">
        <v>7</v>
      </c>
      <c r="D230" s="11" t="s">
        <v>1004</v>
      </c>
      <c r="E230" s="11" t="s">
        <v>66</v>
      </c>
      <c r="F230" s="11" t="s">
        <v>1005</v>
      </c>
      <c r="G230" s="13">
        <v>14109</v>
      </c>
      <c r="H230" s="13">
        <v>14768</v>
      </c>
      <c r="I230" s="14">
        <v>43917</v>
      </c>
      <c r="J230" s="15">
        <v>4.3949999999999996</v>
      </c>
      <c r="K230" s="34" t="s">
        <v>123</v>
      </c>
      <c r="L230" s="15">
        <v>1.3</v>
      </c>
      <c r="M230" s="15">
        <v>2.5</v>
      </c>
      <c r="N230" s="15" t="s">
        <v>1644</v>
      </c>
      <c r="P230" s="19">
        <v>15.4</v>
      </c>
      <c r="Q230" s="17">
        <v>298</v>
      </c>
      <c r="R230" s="26">
        <v>51.892000000000003</v>
      </c>
      <c r="S230" s="13">
        <v>328.7</v>
      </c>
      <c r="T230" s="17">
        <v>62</v>
      </c>
      <c r="U230" s="17">
        <v>3</v>
      </c>
      <c r="V230" s="17">
        <v>8</v>
      </c>
      <c r="W230" s="46">
        <f t="shared" si="18"/>
        <v>0.27272727272727271</v>
      </c>
      <c r="X230" s="16">
        <v>44239</v>
      </c>
      <c r="Y230" s="16">
        <v>44196</v>
      </c>
      <c r="Z230" s="16" t="s">
        <v>1649</v>
      </c>
      <c r="AA230" s="17">
        <v>12574</v>
      </c>
      <c r="AB230" s="17">
        <v>14109</v>
      </c>
      <c r="AC230" s="39">
        <f t="shared" si="19"/>
        <v>-0.10879580409667589</v>
      </c>
      <c r="AD230" s="19">
        <v>6.63</v>
      </c>
      <c r="AE230" s="19">
        <v>7.74</v>
      </c>
      <c r="AF230" s="18">
        <f t="shared" si="20"/>
        <v>-0.14341085271317833</v>
      </c>
      <c r="AG230" s="17">
        <v>4690</v>
      </c>
      <c r="AH230" s="17">
        <v>15612</v>
      </c>
      <c r="AI230" s="19">
        <v>203.88</v>
      </c>
      <c r="AJ230" s="19">
        <v>175.12</v>
      </c>
      <c r="AK230" s="18">
        <f t="shared" si="17"/>
        <v>0.16423024211968931</v>
      </c>
      <c r="AL230" s="19">
        <v>115.94</v>
      </c>
      <c r="AM230" s="19">
        <v>224.69</v>
      </c>
      <c r="AN230" s="22">
        <v>2.1700000000000001E-2</v>
      </c>
      <c r="AO230" s="19">
        <v>32.19</v>
      </c>
    </row>
    <row r="231" spans="1:42" ht="17.25" customHeight="1" x14ac:dyDescent="0.35">
      <c r="A231" s="11">
        <v>230</v>
      </c>
      <c r="B231" s="12" t="s">
        <v>1089</v>
      </c>
      <c r="C231" s="11" t="s">
        <v>797</v>
      </c>
      <c r="D231" s="11" t="s">
        <v>1090</v>
      </c>
      <c r="E231" s="11" t="s">
        <v>66</v>
      </c>
      <c r="F231" s="11" t="s">
        <v>1091</v>
      </c>
      <c r="G231" s="13">
        <v>14101.5</v>
      </c>
      <c r="H231" s="13">
        <v>16368.6</v>
      </c>
      <c r="I231" s="14">
        <v>43948</v>
      </c>
      <c r="J231" s="15">
        <v>6.5381640000000001</v>
      </c>
      <c r="K231" s="34" t="s">
        <v>124</v>
      </c>
      <c r="L231" s="15">
        <v>6.3</v>
      </c>
      <c r="M231" s="15">
        <v>2.34</v>
      </c>
      <c r="N231" s="15" t="s">
        <v>1644</v>
      </c>
      <c r="P231" s="19">
        <v>16.8</v>
      </c>
      <c r="Q231" s="17">
        <v>286</v>
      </c>
      <c r="S231" s="13">
        <v>380</v>
      </c>
      <c r="U231" s="17">
        <v>2</v>
      </c>
      <c r="V231" s="17">
        <v>8</v>
      </c>
      <c r="W231" s="46">
        <f t="shared" si="18"/>
        <v>0.2</v>
      </c>
      <c r="X231" s="16">
        <v>44239</v>
      </c>
      <c r="Y231" s="16">
        <v>44196</v>
      </c>
      <c r="Z231" s="16" t="s">
        <v>1649</v>
      </c>
      <c r="AA231" s="17">
        <v>11550.603999999999</v>
      </c>
      <c r="AB231" s="17">
        <v>11388.478999999999</v>
      </c>
      <c r="AC231" s="39">
        <f t="shared" si="19"/>
        <v>1.423587820638735E-2</v>
      </c>
      <c r="AD231" s="19">
        <v>6.39</v>
      </c>
      <c r="AE231" s="19">
        <v>4.5999999999999996</v>
      </c>
      <c r="AF231" s="18">
        <f t="shared" si="20"/>
        <v>0.38913043478260873</v>
      </c>
      <c r="AG231" s="17">
        <v>6919</v>
      </c>
      <c r="AH231" s="17">
        <v>16989</v>
      </c>
      <c r="AI231" s="19">
        <v>117.4</v>
      </c>
      <c r="AJ231" s="19">
        <v>75.03</v>
      </c>
      <c r="AK231" s="18">
        <f t="shared" si="17"/>
        <v>0.56470745035319214</v>
      </c>
      <c r="AL231" s="19">
        <v>62.2</v>
      </c>
      <c r="AM231" s="19">
        <v>125.28</v>
      </c>
      <c r="AO231" s="19">
        <v>17.05</v>
      </c>
    </row>
    <row r="232" spans="1:42" ht="17.25" customHeight="1" x14ac:dyDescent="0.35">
      <c r="A232" s="11">
        <v>231</v>
      </c>
      <c r="B232" s="12" t="s">
        <v>1600</v>
      </c>
      <c r="C232" s="11" t="s">
        <v>6</v>
      </c>
      <c r="D232" s="11" t="s">
        <v>1601</v>
      </c>
      <c r="E232" s="11" t="s">
        <v>66</v>
      </c>
      <c r="F232" s="11" t="s">
        <v>1602</v>
      </c>
      <c r="G232" s="13">
        <v>13989</v>
      </c>
      <c r="H232" s="13">
        <v>12848</v>
      </c>
      <c r="I232" s="14">
        <v>43913</v>
      </c>
      <c r="J232" s="15">
        <v>1.51</v>
      </c>
      <c r="K232" s="15" t="s">
        <v>123</v>
      </c>
      <c r="L232" s="15">
        <v>7.4</v>
      </c>
      <c r="M232" s="15">
        <v>0</v>
      </c>
      <c r="N232" s="15" t="s">
        <v>1644</v>
      </c>
      <c r="P232" s="19">
        <v>9.3000000000000007</v>
      </c>
      <c r="Q232" s="17">
        <v>196</v>
      </c>
      <c r="R232" s="26">
        <v>47.1</v>
      </c>
      <c r="S232" s="13">
        <v>504.99</v>
      </c>
      <c r="T232" s="43"/>
      <c r="U232" s="43"/>
      <c r="V232" s="43"/>
      <c r="W232" s="46" t="e">
        <f t="shared" si="18"/>
        <v>#DIV/0!</v>
      </c>
      <c r="X232" s="16">
        <v>44244</v>
      </c>
      <c r="Y232" s="16">
        <v>44196</v>
      </c>
      <c r="Z232" s="16" t="s">
        <v>1649</v>
      </c>
      <c r="AA232" s="17">
        <f>11095+1858</f>
        <v>12953</v>
      </c>
      <c r="AB232" s="17">
        <f>11993+1996</f>
        <v>13989</v>
      </c>
      <c r="AC232" s="39">
        <f t="shared" si="19"/>
        <v>-7.4058188576738862E-2</v>
      </c>
      <c r="AD232" s="19">
        <v>360</v>
      </c>
      <c r="AE232" s="19">
        <v>9.08</v>
      </c>
      <c r="AF232" s="18">
        <f t="shared" si="20"/>
        <v>38.647577092511014</v>
      </c>
      <c r="AG232" s="17">
        <v>255</v>
      </c>
      <c r="AH232" s="17">
        <v>112889</v>
      </c>
      <c r="AI232" s="19">
        <v>90.11</v>
      </c>
      <c r="AJ232" s="19">
        <v>81.819999999999993</v>
      </c>
      <c r="AK232" s="18">
        <f t="shared" si="17"/>
        <v>0.10131997066731858</v>
      </c>
      <c r="AL232" s="19">
        <v>23.25</v>
      </c>
      <c r="AM232" s="19">
        <v>100.96</v>
      </c>
      <c r="AN232" s="22">
        <v>1.7999999999999999E-2</v>
      </c>
      <c r="AO232" s="19">
        <v>27.23</v>
      </c>
      <c r="AP232" s="1"/>
    </row>
    <row r="233" spans="1:42" ht="17.25" customHeight="1" x14ac:dyDescent="0.35">
      <c r="A233" s="11">
        <v>232</v>
      </c>
      <c r="B233" s="12" t="s">
        <v>1173</v>
      </c>
      <c r="C233" s="11" t="s">
        <v>188</v>
      </c>
      <c r="D233" s="11" t="s">
        <v>1174</v>
      </c>
      <c r="E233" s="11" t="s">
        <v>68</v>
      </c>
      <c r="G233" s="13">
        <v>13887.7</v>
      </c>
      <c r="H233" s="13">
        <v>14936.2</v>
      </c>
      <c r="N233" s="15" t="s">
        <v>1645</v>
      </c>
      <c r="O233" s="15" t="s">
        <v>1644</v>
      </c>
      <c r="T233" s="43">
        <v>60.888888888888886</v>
      </c>
      <c r="U233" s="43">
        <v>2</v>
      </c>
      <c r="V233" s="43">
        <v>7</v>
      </c>
      <c r="W233" s="46">
        <f t="shared" si="18"/>
        <v>0.22222222222222221</v>
      </c>
      <c r="AF233" s="18"/>
      <c r="AP233" s="37" t="s">
        <v>1020</v>
      </c>
    </row>
    <row r="234" spans="1:42" ht="17.25" customHeight="1" x14ac:dyDescent="0.35">
      <c r="A234" s="11">
        <v>233</v>
      </c>
      <c r="B234" s="12" t="s">
        <v>1260</v>
      </c>
      <c r="C234" s="11" t="s">
        <v>24</v>
      </c>
      <c r="D234" s="11" t="s">
        <v>1261</v>
      </c>
      <c r="E234" s="11" t="s">
        <v>66</v>
      </c>
      <c r="F234" s="11" t="s">
        <v>1262</v>
      </c>
      <c r="G234" s="13">
        <v>13870.6</v>
      </c>
      <c r="H234" s="13">
        <v>12862.3</v>
      </c>
      <c r="I234" s="14">
        <v>43994</v>
      </c>
      <c r="J234" s="15">
        <v>6.02</v>
      </c>
      <c r="K234" s="34" t="s">
        <v>122</v>
      </c>
      <c r="L234" s="15">
        <v>9.9</v>
      </c>
      <c r="M234" s="15">
        <v>3.3</v>
      </c>
      <c r="N234" s="15" t="s">
        <v>1644</v>
      </c>
      <c r="P234" s="19">
        <v>16.600000000000001</v>
      </c>
      <c r="Q234" s="17">
        <v>1245</v>
      </c>
      <c r="R234" s="26">
        <v>13</v>
      </c>
      <c r="S234" s="13">
        <v>321</v>
      </c>
      <c r="T234" s="17">
        <v>67</v>
      </c>
      <c r="U234" s="17">
        <v>2</v>
      </c>
      <c r="V234" s="17">
        <v>6</v>
      </c>
      <c r="W234" s="46">
        <f t="shared" si="18"/>
        <v>0.25</v>
      </c>
      <c r="X234" s="16">
        <v>43978</v>
      </c>
      <c r="Y234" s="16">
        <v>43918</v>
      </c>
      <c r="AA234" s="17">
        <v>10488.6</v>
      </c>
      <c r="AB234" s="17">
        <v>10266.9</v>
      </c>
      <c r="AC234" s="39">
        <f>(AA234-AB234)/AB234</f>
        <v>2.1593665079040484E-2</v>
      </c>
      <c r="AD234" s="19">
        <v>0.63</v>
      </c>
      <c r="AE234" s="19">
        <v>1.7</v>
      </c>
      <c r="AF234" s="18">
        <f>(AD234-AE234)/AE234</f>
        <v>-0.62941176470588223</v>
      </c>
      <c r="AG234" s="17">
        <v>1156</v>
      </c>
      <c r="AH234" s="17">
        <v>11133</v>
      </c>
      <c r="AI234" s="19">
        <v>85.41</v>
      </c>
      <c r="AJ234" s="19">
        <v>97.05</v>
      </c>
      <c r="AK234" s="18">
        <f>(AI234-AJ234)/AJ234</f>
        <v>-0.11993817619783617</v>
      </c>
      <c r="AL234" s="19">
        <v>45.07</v>
      </c>
      <c r="AM234" s="19">
        <v>89.68</v>
      </c>
      <c r="AN234" s="22">
        <v>2.4899999999999999E-2</v>
      </c>
    </row>
    <row r="235" spans="1:42" ht="17.25" customHeight="1" x14ac:dyDescent="0.35">
      <c r="A235" s="11">
        <v>234</v>
      </c>
      <c r="B235" s="12" t="s">
        <v>1340</v>
      </c>
      <c r="C235" s="11" t="s">
        <v>944</v>
      </c>
      <c r="D235" s="11" t="s">
        <v>1341</v>
      </c>
      <c r="E235" s="11" t="s">
        <v>66</v>
      </c>
      <c r="F235" s="11" t="s">
        <v>1342</v>
      </c>
      <c r="G235" s="13">
        <v>13846</v>
      </c>
      <c r="I235" s="14">
        <v>43909</v>
      </c>
      <c r="J235" s="15">
        <v>5.3</v>
      </c>
      <c r="K235" s="34" t="s">
        <v>122</v>
      </c>
      <c r="L235" s="15">
        <v>19.7</v>
      </c>
      <c r="M235" s="15">
        <v>0.05</v>
      </c>
      <c r="N235" s="15" t="s">
        <v>1644</v>
      </c>
      <c r="P235" s="19">
        <v>11.4</v>
      </c>
      <c r="Q235" s="17">
        <v>141</v>
      </c>
      <c r="R235" s="26">
        <v>80.757000000000005</v>
      </c>
      <c r="S235" s="13">
        <v>424.14800000000002</v>
      </c>
      <c r="T235" s="17">
        <v>65</v>
      </c>
      <c r="U235" s="17">
        <v>1</v>
      </c>
      <c r="V235" s="17">
        <v>7</v>
      </c>
      <c r="W235" s="46">
        <f t="shared" si="18"/>
        <v>0.125</v>
      </c>
      <c r="X235" s="16">
        <v>44238</v>
      </c>
      <c r="Y235" s="16">
        <v>44196</v>
      </c>
      <c r="Z235" s="16" t="s">
        <v>1649</v>
      </c>
      <c r="AA235" s="17">
        <v>14217</v>
      </c>
      <c r="AB235" s="17">
        <v>13846</v>
      </c>
      <c r="AC235" s="39">
        <f>(AA235-AB235)/AB235</f>
        <v>2.6794742163801819E-2</v>
      </c>
      <c r="AD235" s="19">
        <v>0.91</v>
      </c>
      <c r="AE235" s="19">
        <v>-1.28</v>
      </c>
      <c r="AF235" s="18">
        <f>(AD235-AE235)/AE235</f>
        <v>-1.7109375</v>
      </c>
      <c r="AG235" s="17">
        <v>10269</v>
      </c>
      <c r="AH235" s="17">
        <v>42649</v>
      </c>
      <c r="AI235" s="19">
        <v>38.61</v>
      </c>
      <c r="AJ235" s="19">
        <v>28.92</v>
      </c>
      <c r="AK235" s="18">
        <f>(AI235-AJ235)/AJ235</f>
        <v>0.33506224066390033</v>
      </c>
      <c r="AL235" s="19">
        <v>20.38</v>
      </c>
      <c r="AM235" s="19">
        <v>47.15</v>
      </c>
      <c r="AN235" s="22">
        <v>1.1599999999999999E-2</v>
      </c>
    </row>
    <row r="236" spans="1:42" ht="17.25" customHeight="1" x14ac:dyDescent="0.35">
      <c r="A236" s="11">
        <v>235</v>
      </c>
      <c r="B236" s="12" t="s">
        <v>41</v>
      </c>
      <c r="C236" s="11" t="s">
        <v>30</v>
      </c>
      <c r="D236" s="11" t="s">
        <v>42</v>
      </c>
      <c r="E236" s="11" t="s">
        <v>66</v>
      </c>
      <c r="F236" s="11" t="s">
        <v>80</v>
      </c>
      <c r="G236" s="13">
        <v>13739</v>
      </c>
      <c r="H236" s="13">
        <v>13729</v>
      </c>
      <c r="I236" s="14">
        <v>43922</v>
      </c>
      <c r="J236" s="15">
        <v>2.4129999999999998</v>
      </c>
      <c r="K236" s="34" t="s">
        <v>123</v>
      </c>
      <c r="L236" s="15">
        <f>6.449+0.753</f>
        <v>7.202</v>
      </c>
      <c r="M236" s="15">
        <v>0.437</v>
      </c>
      <c r="N236" s="15" t="s">
        <v>1644</v>
      </c>
      <c r="P236" s="19">
        <v>24.68</v>
      </c>
      <c r="Q236" s="17">
        <v>584</v>
      </c>
      <c r="R236" s="26">
        <v>42.228000000000002</v>
      </c>
      <c r="S236" s="13">
        <v>270.68200000000002</v>
      </c>
      <c r="T236" s="43">
        <v>67</v>
      </c>
      <c r="U236" s="43">
        <v>5</v>
      </c>
      <c r="V236" s="43">
        <v>6</v>
      </c>
      <c r="W236" s="46">
        <f t="shared" si="18"/>
        <v>0.45454545454545453</v>
      </c>
      <c r="X236" s="16">
        <v>44232</v>
      </c>
      <c r="Y236" s="16">
        <v>44196</v>
      </c>
      <c r="Z236" s="16" t="s">
        <v>1649</v>
      </c>
      <c r="AA236" s="17">
        <v>3612</v>
      </c>
      <c r="AB236" s="17">
        <v>13739</v>
      </c>
      <c r="AC236" s="39">
        <f>(AA236-AB236)/AB236</f>
        <v>-0.73709876992503098</v>
      </c>
      <c r="AD236" s="19">
        <v>-2.21</v>
      </c>
      <c r="AE236" s="19">
        <v>3.5</v>
      </c>
      <c r="AF236" s="18">
        <f>(AD236-AE236)/AE236</f>
        <v>-1.6314285714285715</v>
      </c>
      <c r="AH236" s="17">
        <v>20807</v>
      </c>
      <c r="AI236" s="19">
        <v>59.6</v>
      </c>
      <c r="AJ236" s="19">
        <v>67.69</v>
      </c>
      <c r="AK236" s="18">
        <f>(AI236-AJ236)/AJ236</f>
        <v>-0.1195154380262963</v>
      </c>
      <c r="AL236" s="19">
        <v>33.299999999999997</v>
      </c>
      <c r="AM236" s="19">
        <v>66.77</v>
      </c>
      <c r="AP236" s="37" t="s">
        <v>603</v>
      </c>
    </row>
    <row r="237" spans="1:42" ht="17.25" customHeight="1" x14ac:dyDescent="0.35">
      <c r="A237" s="11">
        <v>236</v>
      </c>
      <c r="B237" s="12" t="s">
        <v>1423</v>
      </c>
      <c r="C237" s="11" t="s">
        <v>148</v>
      </c>
      <c r="D237" s="11" t="s">
        <v>1424</v>
      </c>
      <c r="E237" s="11" t="s">
        <v>66</v>
      </c>
      <c r="F237" s="11" t="s">
        <v>1425</v>
      </c>
      <c r="G237" s="13">
        <v>13630</v>
      </c>
      <c r="H237" s="13">
        <v>13972</v>
      </c>
      <c r="I237" s="14">
        <v>44260</v>
      </c>
      <c r="J237" s="15">
        <v>6.52</v>
      </c>
      <c r="K237" s="34" t="s">
        <v>121</v>
      </c>
      <c r="L237" s="15">
        <v>12.7</v>
      </c>
      <c r="M237" s="15">
        <v>1.0999999999999999E-2</v>
      </c>
      <c r="N237" s="15" t="s">
        <v>1644</v>
      </c>
      <c r="P237" s="19">
        <v>17.79</v>
      </c>
      <c r="Q237" s="17">
        <v>167</v>
      </c>
      <c r="R237" s="26">
        <v>106.48</v>
      </c>
      <c r="S237" s="13">
        <v>368.33</v>
      </c>
      <c r="T237" s="43">
        <v>55.4</v>
      </c>
      <c r="U237" s="43">
        <v>0</v>
      </c>
      <c r="V237" s="43">
        <v>5</v>
      </c>
      <c r="W237" s="46">
        <f t="shared" si="18"/>
        <v>0</v>
      </c>
      <c r="X237" s="16">
        <v>44246</v>
      </c>
      <c r="Y237" s="16">
        <v>44198</v>
      </c>
      <c r="Z237" s="16" t="s">
        <v>1649</v>
      </c>
      <c r="AA237" s="17">
        <v>11651</v>
      </c>
      <c r="AB237" s="17">
        <v>13630</v>
      </c>
      <c r="AC237" s="39">
        <f>(AA237-AB237)/AB237</f>
        <v>-0.14519442406456345</v>
      </c>
      <c r="AD237" s="19">
        <v>1.35</v>
      </c>
      <c r="AE237" s="19">
        <v>3.5</v>
      </c>
      <c r="AF237" s="18">
        <f>(AD237-AE237)/AE237</f>
        <v>-0.61428571428571421</v>
      </c>
      <c r="AG237" s="17">
        <v>2157</v>
      </c>
      <c r="AH237" s="17">
        <f>15443+14505+0.94</f>
        <v>29948.94</v>
      </c>
      <c r="AI237" s="19">
        <v>48.33</v>
      </c>
      <c r="AJ237" s="19">
        <v>44.5</v>
      </c>
      <c r="AK237" s="18">
        <f>(AI237-AJ237)/AJ237</f>
        <v>8.6067415730337035E-2</v>
      </c>
      <c r="AL237" s="19">
        <v>20.260000000000002</v>
      </c>
      <c r="AM237" s="19">
        <v>53.91</v>
      </c>
      <c r="AN237" s="22">
        <v>1.5E-3</v>
      </c>
      <c r="AO237" s="19">
        <v>38.61</v>
      </c>
    </row>
    <row r="238" spans="1:42" ht="17.25" customHeight="1" x14ac:dyDescent="0.35">
      <c r="A238" s="11">
        <v>237</v>
      </c>
      <c r="B238" s="12" t="s">
        <v>187</v>
      </c>
      <c r="C238" s="11" t="s">
        <v>188</v>
      </c>
      <c r="D238" s="11" t="s">
        <v>189</v>
      </c>
      <c r="E238" s="11" t="s">
        <v>66</v>
      </c>
      <c r="F238" s="11" t="s">
        <v>190</v>
      </c>
      <c r="G238" s="13">
        <v>13578</v>
      </c>
      <c r="H238" s="13">
        <v>13547</v>
      </c>
      <c r="I238" s="14">
        <v>44253</v>
      </c>
      <c r="J238" s="15">
        <v>4.38</v>
      </c>
      <c r="K238" s="34" t="s">
        <v>122</v>
      </c>
      <c r="L238" s="15">
        <v>9.1</v>
      </c>
      <c r="M238" s="15">
        <v>2</v>
      </c>
      <c r="N238" s="15" t="s">
        <v>1644</v>
      </c>
      <c r="P238" s="19">
        <v>9.69</v>
      </c>
      <c r="Q238" s="17">
        <v>249</v>
      </c>
      <c r="R238" s="26">
        <v>41.814999999999998</v>
      </c>
      <c r="S238" s="13">
        <v>310</v>
      </c>
      <c r="T238" s="17">
        <v>63</v>
      </c>
      <c r="U238" s="17">
        <v>3</v>
      </c>
      <c r="V238" s="17">
        <v>8</v>
      </c>
      <c r="W238" s="46">
        <f t="shared" si="18"/>
        <v>0.27272727272727271</v>
      </c>
      <c r="X238" s="16">
        <v>44249</v>
      </c>
      <c r="Y238" s="16">
        <v>44196</v>
      </c>
      <c r="Z238" s="16" t="s">
        <v>1649</v>
      </c>
      <c r="AA238" s="17">
        <v>13770</v>
      </c>
      <c r="AB238" s="17">
        <v>13578</v>
      </c>
      <c r="AC238" s="39">
        <f>(AA238-AB238)/AB238</f>
        <v>1.4140521431727796E-2</v>
      </c>
      <c r="AD238" s="19">
        <v>3.63</v>
      </c>
      <c r="AE238" s="19">
        <v>2.8</v>
      </c>
      <c r="AF238" s="18">
        <f>(AD238-AE238)/AE238</f>
        <v>0.29642857142857149</v>
      </c>
      <c r="AG238" s="17">
        <v>5799</v>
      </c>
      <c r="AH238" s="17">
        <v>17996</v>
      </c>
      <c r="AI238" s="19">
        <v>60.92</v>
      </c>
      <c r="AJ238" s="19">
        <v>66.099999999999994</v>
      </c>
      <c r="AK238" s="18">
        <f>(AI238-AJ238)/AJ238</f>
        <v>-7.8366111951588394E-2</v>
      </c>
      <c r="AL238" s="19">
        <v>52.66</v>
      </c>
      <c r="AM238" s="19">
        <v>72.88</v>
      </c>
      <c r="AN238" s="22">
        <v>3.9199999999999999E-2</v>
      </c>
      <c r="AO238" s="19">
        <v>16.36</v>
      </c>
    </row>
    <row r="239" spans="1:42" ht="17.25" customHeight="1" x14ac:dyDescent="0.35">
      <c r="A239" s="11">
        <v>238</v>
      </c>
      <c r="B239" s="12" t="s">
        <v>291</v>
      </c>
      <c r="C239" s="11" t="s">
        <v>19</v>
      </c>
      <c r="D239" s="11" t="s">
        <v>292</v>
      </c>
      <c r="E239" s="11" t="s">
        <v>68</v>
      </c>
      <c r="G239" s="13">
        <v>13476.7</v>
      </c>
      <c r="H239" s="13">
        <v>13014.9</v>
      </c>
      <c r="N239" s="15" t="s">
        <v>1645</v>
      </c>
      <c r="O239" s="15" t="s">
        <v>1644</v>
      </c>
      <c r="T239" s="43">
        <v>60.3</v>
      </c>
      <c r="U239" s="43">
        <v>4</v>
      </c>
      <c r="V239" s="43">
        <v>8</v>
      </c>
      <c r="W239" s="46">
        <f t="shared" si="18"/>
        <v>0.33333333333333331</v>
      </c>
      <c r="AF239" s="18"/>
      <c r="AP239" s="37" t="s">
        <v>68</v>
      </c>
    </row>
    <row r="240" spans="1:42" ht="17.25" customHeight="1" x14ac:dyDescent="0.35">
      <c r="A240" s="11">
        <v>239</v>
      </c>
      <c r="B240" s="12" t="s">
        <v>385</v>
      </c>
      <c r="C240" s="11" t="s">
        <v>245</v>
      </c>
      <c r="D240" s="11" t="s">
        <v>386</v>
      </c>
      <c r="E240" s="11" t="s">
        <v>66</v>
      </c>
      <c r="F240" s="11" t="s">
        <v>387</v>
      </c>
      <c r="G240" s="13">
        <v>13458</v>
      </c>
      <c r="H240" s="13">
        <v>14070</v>
      </c>
      <c r="I240" s="14">
        <v>43935</v>
      </c>
      <c r="J240" s="15">
        <v>0.28999999999999998</v>
      </c>
      <c r="K240" s="34" t="s">
        <v>124</v>
      </c>
      <c r="L240" s="15">
        <v>9.9400000000000013</v>
      </c>
      <c r="M240" s="15">
        <v>0.6</v>
      </c>
      <c r="N240" s="15" t="s">
        <v>1644</v>
      </c>
      <c r="P240" s="19">
        <v>4.6900000000000004</v>
      </c>
      <c r="Q240" s="17">
        <v>155</v>
      </c>
      <c r="R240" s="26">
        <v>30.2</v>
      </c>
      <c r="S240" s="13">
        <v>318.2</v>
      </c>
      <c r="T240" s="43">
        <v>61</v>
      </c>
      <c r="U240" s="43">
        <v>2</v>
      </c>
      <c r="V240" s="43">
        <v>8</v>
      </c>
      <c r="W240" s="46">
        <f t="shared" si="18"/>
        <v>0.2</v>
      </c>
      <c r="X240" s="16">
        <v>44253</v>
      </c>
      <c r="Y240" s="16">
        <v>44196</v>
      </c>
      <c r="Z240" s="16" t="s">
        <v>1649</v>
      </c>
      <c r="AA240" s="17">
        <v>14177</v>
      </c>
      <c r="AB240" s="17">
        <v>13458</v>
      </c>
      <c r="AC240" s="39">
        <f t="shared" ref="AC240:AC255" si="21">(AA240-AB240)/AB240</f>
        <v>5.3425471838311783E-2</v>
      </c>
      <c r="AD240" s="19">
        <v>2.86</v>
      </c>
      <c r="AE240" s="19">
        <v>-1.08</v>
      </c>
      <c r="AF240" s="18">
        <f t="shared" ref="AF240:AF254" si="22">(AD240-AE240)/AE240</f>
        <v>-3.6481481481481479</v>
      </c>
      <c r="AG240" s="17">
        <v>6638</v>
      </c>
      <c r="AH240" s="17">
        <v>16999</v>
      </c>
      <c r="AI240" s="19">
        <v>10.97</v>
      </c>
      <c r="AJ240" s="19">
        <v>5.47</v>
      </c>
      <c r="AK240" s="18">
        <f t="shared" ref="AK240:AK254" si="23">(AI240-AJ240)/AJ240</f>
        <v>1.0054844606946987</v>
      </c>
      <c r="AL240" s="19">
        <v>3.01</v>
      </c>
      <c r="AM240" s="19">
        <v>13.76</v>
      </c>
      <c r="AO240" s="19">
        <v>4.37</v>
      </c>
      <c r="AP240" s="37" t="s">
        <v>362</v>
      </c>
    </row>
    <row r="241" spans="1:42" ht="17.25" customHeight="1" x14ac:dyDescent="0.35">
      <c r="A241" s="11">
        <v>240</v>
      </c>
      <c r="B241" s="12" t="s">
        <v>472</v>
      </c>
      <c r="C241" s="11" t="s">
        <v>460</v>
      </c>
      <c r="D241" s="11" t="s">
        <v>473</v>
      </c>
      <c r="E241" s="11" t="s">
        <v>66</v>
      </c>
      <c r="F241" s="11" t="s">
        <v>474</v>
      </c>
      <c r="G241" s="13">
        <v>13329.2</v>
      </c>
      <c r="H241" s="13">
        <v>12903.9</v>
      </c>
      <c r="I241" s="14">
        <v>43930</v>
      </c>
      <c r="J241" s="15">
        <v>1.6</v>
      </c>
      <c r="K241" s="34" t="s">
        <v>123</v>
      </c>
      <c r="L241" s="15">
        <v>2.9</v>
      </c>
      <c r="M241" s="15">
        <v>0.4</v>
      </c>
      <c r="N241" s="15" t="s">
        <v>1644</v>
      </c>
      <c r="P241" s="19">
        <v>2.1</v>
      </c>
      <c r="Q241" s="17">
        <v>43</v>
      </c>
      <c r="R241" s="26">
        <v>47.261000000000003</v>
      </c>
      <c r="S241" s="13">
        <v>220.012</v>
      </c>
      <c r="T241" s="17">
        <v>59.75</v>
      </c>
      <c r="U241" s="17">
        <v>3</v>
      </c>
      <c r="V241" s="17">
        <v>5</v>
      </c>
      <c r="W241" s="46">
        <f t="shared" si="18"/>
        <v>0.375</v>
      </c>
      <c r="X241" s="16">
        <v>44257</v>
      </c>
      <c r="Y241" s="16">
        <v>44196</v>
      </c>
      <c r="Z241" s="16" t="s">
        <v>1649</v>
      </c>
      <c r="AA241" s="17">
        <v>16957.900000000001</v>
      </c>
      <c r="AB241" s="17">
        <v>16670.5</v>
      </c>
      <c r="AC241" s="39">
        <f t="shared" si="21"/>
        <v>1.7240034791997927E-2</v>
      </c>
      <c r="AD241" s="19">
        <v>0.42</v>
      </c>
      <c r="AE241" s="19">
        <v>0.51</v>
      </c>
      <c r="AF241" s="18">
        <f t="shared" si="22"/>
        <v>-0.17647058823529416</v>
      </c>
      <c r="AG241" s="17">
        <v>72.8</v>
      </c>
      <c r="AH241" s="17">
        <v>1954.7</v>
      </c>
      <c r="AI241" s="19">
        <v>29.37</v>
      </c>
      <c r="AJ241" s="19">
        <v>26.73</v>
      </c>
      <c r="AK241" s="18">
        <f t="shared" si="23"/>
        <v>9.8765432098765454E-2</v>
      </c>
      <c r="AL241" s="19">
        <v>20.94</v>
      </c>
      <c r="AM241" s="19">
        <v>39.159999999999997</v>
      </c>
      <c r="AN241" s="22">
        <v>1.4E-2</v>
      </c>
      <c r="AO241" s="19">
        <v>27.96</v>
      </c>
    </row>
    <row r="242" spans="1:42" ht="17.25" customHeight="1" x14ac:dyDescent="0.35">
      <c r="A242" s="11">
        <v>241</v>
      </c>
      <c r="B242" s="12" t="s">
        <v>1510</v>
      </c>
      <c r="C242" s="11" t="s">
        <v>797</v>
      </c>
      <c r="D242" s="11" t="s">
        <v>1511</v>
      </c>
      <c r="E242" s="11" t="s">
        <v>66</v>
      </c>
      <c r="F242" s="11" t="s">
        <v>1512</v>
      </c>
      <c r="G242" s="13">
        <v>13210</v>
      </c>
      <c r="H242" s="13">
        <v>14155</v>
      </c>
      <c r="I242" s="14">
        <v>43923</v>
      </c>
      <c r="J242" s="15">
        <v>2.35</v>
      </c>
      <c r="K242" s="15" t="s">
        <v>123</v>
      </c>
      <c r="L242" s="15">
        <v>6.7</v>
      </c>
      <c r="M242" s="15">
        <v>1.8049999999999999</v>
      </c>
      <c r="N242" s="15" t="s">
        <v>1644</v>
      </c>
      <c r="P242" s="19">
        <v>8.0530000000000008</v>
      </c>
      <c r="Q242" s="17">
        <v>151</v>
      </c>
      <c r="R242" s="26">
        <v>53.460999999999999</v>
      </c>
      <c r="S242" s="13">
        <v>337.25</v>
      </c>
      <c r="T242" s="43">
        <v>61</v>
      </c>
      <c r="U242" s="43">
        <v>3</v>
      </c>
      <c r="V242" s="43">
        <v>8</v>
      </c>
      <c r="W242" s="46">
        <f t="shared" si="18"/>
        <v>0.27272727272727271</v>
      </c>
      <c r="X242" s="16">
        <v>44245</v>
      </c>
      <c r="Y242" s="16">
        <v>44196</v>
      </c>
      <c r="Z242" s="16" t="s">
        <v>1649</v>
      </c>
      <c r="AA242" s="17">
        <v>11789</v>
      </c>
      <c r="AB242" s="17">
        <v>13210</v>
      </c>
      <c r="AC242" s="39">
        <f t="shared" si="21"/>
        <v>-0.10757002271006813</v>
      </c>
      <c r="AD242" s="19">
        <v>4.3899999999999997</v>
      </c>
      <c r="AE242" s="19">
        <v>-5.93</v>
      </c>
      <c r="AF242" s="18">
        <f t="shared" si="22"/>
        <v>-1.7403035413153458</v>
      </c>
      <c r="AG242" s="17">
        <v>4219</v>
      </c>
      <c r="AH242" s="17">
        <v>16006</v>
      </c>
      <c r="AI242" s="19">
        <v>7.43</v>
      </c>
      <c r="AJ242" s="19">
        <v>2.9</v>
      </c>
      <c r="AK242" s="18">
        <f t="shared" si="23"/>
        <v>1.5620689655172413</v>
      </c>
      <c r="AL242" s="19">
        <v>2.25</v>
      </c>
      <c r="AM242" s="19">
        <v>11.45</v>
      </c>
      <c r="AO242" s="19">
        <v>2.2400000000000002</v>
      </c>
      <c r="AP242" s="1" t="s">
        <v>1493</v>
      </c>
    </row>
    <row r="243" spans="1:42" ht="17.25" customHeight="1" x14ac:dyDescent="0.35">
      <c r="A243" s="11">
        <v>242</v>
      </c>
      <c r="B243" s="12" t="s">
        <v>563</v>
      </c>
      <c r="C243" s="11" t="s">
        <v>16</v>
      </c>
      <c r="D243" s="11" t="s">
        <v>564</v>
      </c>
      <c r="E243" s="11" t="s">
        <v>66</v>
      </c>
      <c r="F243" s="11" t="s">
        <v>565</v>
      </c>
      <c r="G243" s="13">
        <v>13209</v>
      </c>
      <c r="H243" s="13">
        <v>14144</v>
      </c>
      <c r="I243" s="14">
        <v>43924</v>
      </c>
      <c r="J243" s="15">
        <v>1.8</v>
      </c>
      <c r="K243" s="34" t="s">
        <v>122</v>
      </c>
      <c r="L243" s="15">
        <v>8.6</v>
      </c>
      <c r="M243" s="15">
        <v>0.05</v>
      </c>
      <c r="N243" s="15" t="s">
        <v>1644</v>
      </c>
      <c r="P243" s="19">
        <v>1.2</v>
      </c>
      <c r="Q243" s="17">
        <v>0.1</v>
      </c>
      <c r="R243" s="26">
        <v>112</v>
      </c>
      <c r="S243" s="13">
        <v>205</v>
      </c>
      <c r="T243" s="43">
        <v>61.8</v>
      </c>
      <c r="U243" s="43">
        <v>1</v>
      </c>
      <c r="V243" s="43">
        <v>8</v>
      </c>
      <c r="W243" s="46">
        <f t="shared" si="18"/>
        <v>0.1111111111111111</v>
      </c>
      <c r="X243" s="16">
        <v>44232</v>
      </c>
      <c r="Y243" s="16">
        <v>44196</v>
      </c>
      <c r="Z243" s="16" t="s">
        <v>1649</v>
      </c>
      <c r="AA243" s="17">
        <v>11700</v>
      </c>
      <c r="AB243" s="17">
        <v>13209</v>
      </c>
      <c r="AC243" s="39">
        <f t="shared" si="21"/>
        <v>-0.11424029071087895</v>
      </c>
      <c r="AD243" s="19">
        <v>0.05</v>
      </c>
      <c r="AE243" s="19">
        <v>0.96</v>
      </c>
      <c r="AF243" s="18">
        <f t="shared" si="22"/>
        <v>-0.94791666666666663</v>
      </c>
      <c r="AG243" s="17">
        <v>19851</v>
      </c>
      <c r="AH243" s="17">
        <v>71973</v>
      </c>
      <c r="AI243" s="19">
        <v>13.43</v>
      </c>
      <c r="AJ243" s="19">
        <v>19.39</v>
      </c>
      <c r="AK243" s="18">
        <f t="shared" si="23"/>
        <v>-0.30737493553378031</v>
      </c>
      <c r="AL243" s="19">
        <v>9.42</v>
      </c>
      <c r="AM243" s="19">
        <v>17.97</v>
      </c>
      <c r="AN243" s="22">
        <v>6.6199999999999995E-2</v>
      </c>
      <c r="AO243" s="19">
        <v>345.11</v>
      </c>
    </row>
    <row r="244" spans="1:42" ht="17.25" customHeight="1" x14ac:dyDescent="0.35">
      <c r="A244" s="11">
        <v>243</v>
      </c>
      <c r="B244" s="12" t="s">
        <v>649</v>
      </c>
      <c r="C244" s="11" t="s">
        <v>0</v>
      </c>
      <c r="D244" s="11" t="s">
        <v>650</v>
      </c>
      <c r="E244" s="11" t="s">
        <v>66</v>
      </c>
      <c r="F244" s="11" t="s">
        <v>651</v>
      </c>
      <c r="G244" s="13">
        <v>13190.7</v>
      </c>
      <c r="H244" s="13">
        <v>13007.3</v>
      </c>
      <c r="I244" s="14">
        <v>43957</v>
      </c>
      <c r="J244" s="15">
        <v>5.7</v>
      </c>
      <c r="K244" s="34" t="s">
        <v>122</v>
      </c>
      <c r="L244" s="15">
        <v>3.0379969999999998</v>
      </c>
      <c r="M244" s="15">
        <v>0.197993</v>
      </c>
      <c r="N244" s="15" t="s">
        <v>1644</v>
      </c>
      <c r="P244" s="19">
        <v>10</v>
      </c>
      <c r="Q244" s="17">
        <v>542</v>
      </c>
      <c r="R244" s="26">
        <v>18.393000000000001</v>
      </c>
      <c r="S244" s="13">
        <v>267.02100000000002</v>
      </c>
      <c r="U244" s="17">
        <v>4</v>
      </c>
      <c r="V244" s="17">
        <v>6</v>
      </c>
      <c r="W244" s="46">
        <f t="shared" si="18"/>
        <v>0.4</v>
      </c>
      <c r="X244" s="16">
        <v>43909</v>
      </c>
      <c r="Y244" s="16">
        <v>43862</v>
      </c>
      <c r="AA244" s="17">
        <v>13190.707</v>
      </c>
      <c r="AB244" s="17">
        <v>13007.347</v>
      </c>
      <c r="AC244" s="39">
        <f t="shared" si="21"/>
        <v>1.4096648609435927E-2</v>
      </c>
      <c r="AD244" s="19">
        <v>1.35</v>
      </c>
      <c r="AE244" s="19">
        <v>1.05</v>
      </c>
      <c r="AF244" s="18">
        <f t="shared" si="22"/>
        <v>0.28571428571428575</v>
      </c>
      <c r="AG244" s="17">
        <v>924.13400000000001</v>
      </c>
      <c r="AH244" s="17">
        <v>5269.78</v>
      </c>
      <c r="AI244" s="19">
        <v>37.28</v>
      </c>
      <c r="AJ244" s="19">
        <v>22.74</v>
      </c>
      <c r="AK244" s="18">
        <f t="shared" si="23"/>
        <v>0.63940193491644692</v>
      </c>
      <c r="AL244" s="19">
        <v>20.3</v>
      </c>
      <c r="AM244" s="19">
        <v>50.18</v>
      </c>
      <c r="AN244" s="30"/>
      <c r="AO244" s="19">
        <v>13.42</v>
      </c>
    </row>
    <row r="245" spans="1:42" ht="17.25" customHeight="1" x14ac:dyDescent="0.35">
      <c r="A245" s="11">
        <v>244</v>
      </c>
      <c r="B245" s="12" t="s">
        <v>739</v>
      </c>
      <c r="C245" s="11" t="s">
        <v>6</v>
      </c>
      <c r="D245" s="11" t="s">
        <v>740</v>
      </c>
      <c r="E245" s="11" t="s">
        <v>66</v>
      </c>
      <c r="F245" s="11" t="s">
        <v>741</v>
      </c>
      <c r="G245" s="13">
        <v>13131</v>
      </c>
      <c r="H245" s="13">
        <v>12973</v>
      </c>
      <c r="I245" s="14">
        <v>43929</v>
      </c>
      <c r="J245" s="15">
        <v>5.38</v>
      </c>
      <c r="K245" s="34" t="s">
        <v>121</v>
      </c>
      <c r="L245" s="15">
        <v>29</v>
      </c>
      <c r="M245" s="15">
        <v>5.8</v>
      </c>
      <c r="N245" s="15" t="s">
        <v>1644</v>
      </c>
      <c r="P245" s="19">
        <v>8.6</v>
      </c>
      <c r="Q245" s="17">
        <v>154</v>
      </c>
      <c r="R245" s="26">
        <v>56.6</v>
      </c>
      <c r="S245" s="13">
        <v>580.12</v>
      </c>
      <c r="T245" s="17">
        <v>65</v>
      </c>
      <c r="U245" s="17">
        <v>3</v>
      </c>
      <c r="V245" s="17">
        <v>8</v>
      </c>
      <c r="W245" s="46">
        <f t="shared" si="18"/>
        <v>0.27272727272727271</v>
      </c>
      <c r="X245" s="16">
        <v>44246</v>
      </c>
      <c r="Y245" s="16">
        <v>44196</v>
      </c>
      <c r="Z245" s="16" t="s">
        <v>1649</v>
      </c>
      <c r="AA245" s="17">
        <v>11703</v>
      </c>
      <c r="AB245" s="17">
        <v>11756</v>
      </c>
      <c r="AC245" s="39">
        <f t="shared" si="21"/>
        <v>-4.5083361687648857E-3</v>
      </c>
      <c r="AD245" s="19">
        <v>6.32</v>
      </c>
      <c r="AE245" s="19">
        <v>5.38</v>
      </c>
      <c r="AF245" s="18">
        <f t="shared" si="22"/>
        <v>0.17472118959107813</v>
      </c>
      <c r="AG245" s="17">
        <v>7683</v>
      </c>
      <c r="AH245" s="17">
        <v>314706</v>
      </c>
      <c r="AI245" s="19">
        <v>72.78</v>
      </c>
      <c r="AJ245" s="19">
        <v>76.42</v>
      </c>
      <c r="AK245" s="18">
        <f t="shared" si="23"/>
        <v>-4.7631510075896367E-2</v>
      </c>
      <c r="AL245" s="19">
        <v>42.1</v>
      </c>
      <c r="AM245" s="19">
        <v>81.819999999999993</v>
      </c>
      <c r="AN245" s="22">
        <v>2.6200000000000001E-2</v>
      </c>
      <c r="AO245" s="19">
        <v>12.74</v>
      </c>
    </row>
    <row r="246" spans="1:42" ht="17.25" customHeight="1" x14ac:dyDescent="0.35">
      <c r="A246" s="11">
        <v>245</v>
      </c>
      <c r="B246" s="12" t="s">
        <v>830</v>
      </c>
      <c r="C246" s="11" t="s">
        <v>196</v>
      </c>
      <c r="D246" s="11" t="s">
        <v>831</v>
      </c>
      <c r="E246" s="11" t="s">
        <v>66</v>
      </c>
      <c r="F246" s="11" t="s">
        <v>832</v>
      </c>
      <c r="G246" s="13">
        <v>13103</v>
      </c>
      <c r="H246" s="13">
        <v>12924</v>
      </c>
      <c r="I246" s="14">
        <v>43910</v>
      </c>
      <c r="J246" s="15">
        <v>9.6</v>
      </c>
      <c r="K246" s="34" t="s">
        <v>122</v>
      </c>
      <c r="L246" s="15">
        <v>11.3</v>
      </c>
      <c r="M246" s="15">
        <v>0.2</v>
      </c>
      <c r="N246" s="15" t="s">
        <v>1644</v>
      </c>
      <c r="P246" s="19">
        <v>24.5</v>
      </c>
      <c r="Q246" s="17">
        <v>230</v>
      </c>
      <c r="R246" s="26">
        <v>106</v>
      </c>
      <c r="S246" s="13">
        <v>290</v>
      </c>
      <c r="T246" s="43">
        <v>63.363636363636367</v>
      </c>
      <c r="U246" s="43">
        <v>4</v>
      </c>
      <c r="V246" s="43">
        <v>7</v>
      </c>
      <c r="W246" s="46">
        <f t="shared" si="18"/>
        <v>0.36363636363636365</v>
      </c>
      <c r="X246" s="16">
        <v>44251</v>
      </c>
      <c r="Y246" s="16">
        <v>44196</v>
      </c>
      <c r="Z246" s="16" t="s">
        <v>1649</v>
      </c>
      <c r="AA246" s="17">
        <v>11899</v>
      </c>
      <c r="AB246" s="17">
        <v>12967</v>
      </c>
      <c r="AC246" s="39">
        <f t="shared" si="21"/>
        <v>-8.2362921261664224E-2</v>
      </c>
      <c r="AD246" s="19">
        <v>12.2</v>
      </c>
      <c r="AE246" s="19">
        <v>13.92</v>
      </c>
      <c r="AF246" s="18">
        <f t="shared" si="22"/>
        <v>-0.12356321839080464</v>
      </c>
      <c r="AG246" s="17">
        <v>0</v>
      </c>
      <c r="AH246" s="17">
        <v>165883</v>
      </c>
      <c r="AI246" s="19">
        <v>193.39</v>
      </c>
      <c r="AJ246" s="19">
        <v>161.41</v>
      </c>
      <c r="AK246" s="18">
        <f t="shared" si="23"/>
        <v>0.19812898829068826</v>
      </c>
      <c r="AL246" s="19">
        <v>80.010000000000005</v>
      </c>
      <c r="AM246" s="19">
        <v>233.91</v>
      </c>
      <c r="AN246" s="22">
        <v>1.8700000000000001E-2</v>
      </c>
      <c r="AO246" s="19">
        <v>18.37</v>
      </c>
    </row>
    <row r="247" spans="1:42" ht="17.25" customHeight="1" x14ac:dyDescent="0.35">
      <c r="A247" s="11">
        <v>246</v>
      </c>
      <c r="B247" s="12" t="s">
        <v>920</v>
      </c>
      <c r="C247" s="11" t="s">
        <v>35</v>
      </c>
      <c r="D247" s="11" t="s">
        <v>921</v>
      </c>
      <c r="E247" s="11" t="s">
        <v>66</v>
      </c>
      <c r="F247" s="11" t="s">
        <v>922</v>
      </c>
      <c r="G247" s="13">
        <v>13081.7</v>
      </c>
      <c r="H247" s="13">
        <v>12672.6</v>
      </c>
      <c r="I247" s="14">
        <v>41050</v>
      </c>
      <c r="J247" s="15">
        <v>0.8</v>
      </c>
      <c r="N247" s="15" t="s">
        <v>1644</v>
      </c>
      <c r="P247" s="19">
        <v>1.6</v>
      </c>
      <c r="T247" s="43">
        <v>62</v>
      </c>
      <c r="U247" s="43">
        <v>3</v>
      </c>
      <c r="V247" s="43">
        <v>8</v>
      </c>
      <c r="W247" s="46">
        <f t="shared" si="18"/>
        <v>0.27272727272727271</v>
      </c>
      <c r="X247" s="16">
        <v>44260</v>
      </c>
      <c r="Y247" s="16">
        <v>44196</v>
      </c>
      <c r="Z247" s="16" t="s">
        <v>1649</v>
      </c>
      <c r="AA247" s="17">
        <v>8321</v>
      </c>
      <c r="AB247" s="17">
        <v>13081</v>
      </c>
      <c r="AC247" s="39">
        <f t="shared" si="21"/>
        <v>-0.36388655301582445</v>
      </c>
      <c r="AD247" s="19">
        <v>2.74</v>
      </c>
      <c r="AE247" s="19">
        <v>0.81</v>
      </c>
      <c r="AF247" s="18">
        <f t="shared" si="22"/>
        <v>2.382716049382716</v>
      </c>
      <c r="AG247" s="17">
        <v>323</v>
      </c>
      <c r="AH247" s="17">
        <v>2540</v>
      </c>
      <c r="AI247" s="19">
        <v>16.2</v>
      </c>
      <c r="AJ247" s="19">
        <v>17.309999999999999</v>
      </c>
      <c r="AK247" s="18">
        <f t="shared" si="23"/>
        <v>-6.4124783362218343E-2</v>
      </c>
      <c r="AL247" s="19">
        <v>6.3</v>
      </c>
      <c r="AM247" s="19">
        <v>21.98</v>
      </c>
      <c r="AN247" s="22">
        <v>0.1082</v>
      </c>
      <c r="AO247" s="19">
        <v>8</v>
      </c>
      <c r="AP247" s="37" t="s">
        <v>923</v>
      </c>
    </row>
    <row r="248" spans="1:42" ht="17.25" customHeight="1" x14ac:dyDescent="0.35">
      <c r="A248" s="11">
        <v>247</v>
      </c>
      <c r="B248" s="12" t="s">
        <v>1006</v>
      </c>
      <c r="C248" s="11" t="s">
        <v>200</v>
      </c>
      <c r="D248" s="11" t="s">
        <v>1007</v>
      </c>
      <c r="E248" s="11" t="s">
        <v>66</v>
      </c>
      <c r="F248" s="11" t="s">
        <v>1008</v>
      </c>
      <c r="G248" s="13">
        <v>12937</v>
      </c>
      <c r="H248" s="13">
        <v>14178</v>
      </c>
      <c r="I248" s="14">
        <v>43903</v>
      </c>
      <c r="J248" s="15">
        <v>2.569</v>
      </c>
      <c r="K248" s="34" t="s">
        <v>122</v>
      </c>
      <c r="L248" s="15">
        <v>6</v>
      </c>
      <c r="M248" s="15">
        <v>0</v>
      </c>
      <c r="N248" s="15" t="s">
        <v>1644</v>
      </c>
      <c r="P248" s="19">
        <v>13.3</v>
      </c>
      <c r="Q248" s="17">
        <v>185</v>
      </c>
      <c r="R248" s="26">
        <v>72.17</v>
      </c>
      <c r="S248" s="13">
        <v>365</v>
      </c>
      <c r="T248" s="17">
        <v>63</v>
      </c>
      <c r="U248" s="17">
        <v>3</v>
      </c>
      <c r="V248" s="17">
        <v>6</v>
      </c>
      <c r="W248" s="46">
        <f t="shared" si="18"/>
        <v>0.33333333333333331</v>
      </c>
      <c r="X248" s="16">
        <v>44239</v>
      </c>
      <c r="Y248" s="16">
        <v>44196</v>
      </c>
      <c r="Z248" s="16" t="s">
        <v>1649</v>
      </c>
      <c r="AA248" s="17">
        <v>9741</v>
      </c>
      <c r="AB248" s="17">
        <v>12937</v>
      </c>
      <c r="AC248" s="39">
        <f t="shared" si="21"/>
        <v>-0.24704336399474375</v>
      </c>
      <c r="AD248" s="19">
        <v>-5.92</v>
      </c>
      <c r="AE248" s="19">
        <v>-3.67</v>
      </c>
      <c r="AF248" s="18">
        <f t="shared" si="22"/>
        <v>0.61307901907356954</v>
      </c>
      <c r="AG248" s="17">
        <v>4</v>
      </c>
      <c r="AH248" s="17">
        <v>12059</v>
      </c>
      <c r="AI248" s="19">
        <v>16.760000000000002</v>
      </c>
      <c r="AJ248" s="19">
        <v>11.35</v>
      </c>
      <c r="AK248" s="18">
        <f t="shared" si="23"/>
        <v>0.47665198237885481</v>
      </c>
      <c r="AL248" s="19">
        <v>4.54</v>
      </c>
      <c r="AM248" s="19">
        <v>24.71</v>
      </c>
      <c r="AN248" s="22">
        <v>2.2000000000000001E-3</v>
      </c>
    </row>
    <row r="249" spans="1:42" ht="17.25" customHeight="1" x14ac:dyDescent="0.35">
      <c r="A249" s="11">
        <v>248</v>
      </c>
      <c r="B249" s="12" t="s">
        <v>1092</v>
      </c>
      <c r="C249" s="11" t="s">
        <v>23</v>
      </c>
      <c r="D249" s="11" t="s">
        <v>1093</v>
      </c>
      <c r="E249" s="11" t="s">
        <v>66</v>
      </c>
      <c r="F249" s="11" t="s">
        <v>1094</v>
      </c>
      <c r="G249" s="13">
        <v>12914.2</v>
      </c>
      <c r="H249" s="13">
        <v>13236.9</v>
      </c>
      <c r="I249" s="14">
        <v>43923</v>
      </c>
      <c r="J249" s="15">
        <v>3.9071709999999999</v>
      </c>
      <c r="K249" s="34" t="s">
        <v>121</v>
      </c>
      <c r="L249" s="15">
        <v>5.4</v>
      </c>
      <c r="M249" s="15">
        <v>0.19900000000000001</v>
      </c>
      <c r="N249" s="15" t="s">
        <v>1644</v>
      </c>
      <c r="P249" s="19">
        <v>3.8</v>
      </c>
      <c r="Q249" s="17">
        <v>280</v>
      </c>
      <c r="S249" s="13">
        <v>363</v>
      </c>
      <c r="T249" s="43">
        <v>63.416666666666664</v>
      </c>
      <c r="U249" s="43">
        <v>4</v>
      </c>
      <c r="V249" s="43">
        <v>8</v>
      </c>
      <c r="W249" s="46">
        <f t="shared" si="18"/>
        <v>0.33333333333333331</v>
      </c>
      <c r="X249" s="16">
        <v>43920</v>
      </c>
      <c r="Y249" s="16">
        <v>43862</v>
      </c>
      <c r="AA249" s="17">
        <v>12914</v>
      </c>
      <c r="AB249" s="17">
        <v>13237</v>
      </c>
      <c r="AC249" s="39">
        <f t="shared" si="21"/>
        <v>-2.4401299388078869E-2</v>
      </c>
      <c r="AD249" s="19">
        <v>-1.33</v>
      </c>
      <c r="AE249" s="19">
        <v>2.31</v>
      </c>
      <c r="AF249" s="18">
        <f t="shared" si="22"/>
        <v>-1.5757575757575757</v>
      </c>
      <c r="AG249" s="17">
        <v>628</v>
      </c>
      <c r="AH249" s="17">
        <v>10125</v>
      </c>
      <c r="AI249" s="19">
        <v>37.19</v>
      </c>
      <c r="AJ249" s="19">
        <v>17.899999999999999</v>
      </c>
      <c r="AK249" s="18">
        <f t="shared" si="23"/>
        <v>1.0776536312849163</v>
      </c>
      <c r="AL249" s="19">
        <v>8</v>
      </c>
      <c r="AM249" s="19">
        <v>57.63</v>
      </c>
      <c r="AO249" s="19">
        <v>18.41</v>
      </c>
    </row>
    <row r="250" spans="1:42" ht="17.25" customHeight="1" x14ac:dyDescent="0.35">
      <c r="A250" s="11">
        <v>249</v>
      </c>
      <c r="B250" s="12" t="s">
        <v>1603</v>
      </c>
      <c r="C250" s="11" t="s">
        <v>30</v>
      </c>
      <c r="D250" s="11" t="s">
        <v>1604</v>
      </c>
      <c r="E250" s="11" t="s">
        <v>66</v>
      </c>
      <c r="F250" s="11" t="s">
        <v>1605</v>
      </c>
      <c r="G250" s="13">
        <v>12899.7</v>
      </c>
      <c r="H250" s="13">
        <v>11763.1</v>
      </c>
      <c r="I250" s="14">
        <v>43917</v>
      </c>
      <c r="J250" s="15">
        <v>5.89</v>
      </c>
      <c r="K250" s="15" t="s">
        <v>123</v>
      </c>
      <c r="L250" s="15">
        <v>8.6999999999999993</v>
      </c>
      <c r="M250" s="15">
        <v>0.79</v>
      </c>
      <c r="N250" s="15" t="s">
        <v>1644</v>
      </c>
      <c r="P250" s="19">
        <v>13.1</v>
      </c>
      <c r="Q250" s="17">
        <v>337</v>
      </c>
      <c r="R250" s="26">
        <v>38.950000000000003</v>
      </c>
      <c r="S250" s="13">
        <v>373.2</v>
      </c>
      <c r="T250" s="43">
        <v>60.7</v>
      </c>
      <c r="U250" s="43">
        <v>4</v>
      </c>
      <c r="V250" s="43">
        <v>8</v>
      </c>
      <c r="W250" s="46">
        <f t="shared" si="18"/>
        <v>0.33333333333333331</v>
      </c>
      <c r="X250" s="16">
        <v>44253</v>
      </c>
      <c r="Y250" s="16">
        <v>44196</v>
      </c>
      <c r="Z250" s="16" t="s">
        <v>1649</v>
      </c>
      <c r="AA250" s="17">
        <v>5162</v>
      </c>
      <c r="AB250" s="17">
        <v>12900</v>
      </c>
      <c r="AC250" s="39">
        <f t="shared" si="21"/>
        <v>-0.59984496124031006</v>
      </c>
      <c r="AD250" s="19">
        <v>-2.02</v>
      </c>
      <c r="AE250" s="19">
        <v>3.88</v>
      </c>
      <c r="AF250" s="18">
        <f t="shared" si="22"/>
        <v>-1.5206185567010311</v>
      </c>
      <c r="AG250" s="17">
        <v>2091.2800000000002</v>
      </c>
      <c r="AH250" s="17">
        <v>36494.93</v>
      </c>
      <c r="AI250" s="19">
        <v>31.51</v>
      </c>
      <c r="AJ250" s="19">
        <v>33.01</v>
      </c>
      <c r="AK250" s="18">
        <f t="shared" si="23"/>
        <v>-4.544077552256881E-2</v>
      </c>
      <c r="AL250" s="19">
        <v>5.9</v>
      </c>
      <c r="AM250" s="19">
        <v>39.909999999999997</v>
      </c>
      <c r="AN250" s="22">
        <v>2.9999999999999997E-4</v>
      </c>
      <c r="AP250" s="1"/>
    </row>
    <row r="251" spans="1:42" ht="17.25" customHeight="1" x14ac:dyDescent="0.35">
      <c r="A251" s="11">
        <v>250</v>
      </c>
      <c r="B251" s="12" t="s">
        <v>1175</v>
      </c>
      <c r="C251" s="11" t="s">
        <v>148</v>
      </c>
      <c r="D251" s="11" t="s">
        <v>1176</v>
      </c>
      <c r="E251" s="11" t="s">
        <v>66</v>
      </c>
      <c r="F251" s="11" t="s">
        <v>1177</v>
      </c>
      <c r="G251" s="13">
        <v>12856</v>
      </c>
      <c r="I251" s="14">
        <v>43902</v>
      </c>
      <c r="J251" s="15">
        <v>3.98</v>
      </c>
      <c r="K251" s="34" t="s">
        <v>121</v>
      </c>
      <c r="L251" s="15">
        <v>14.9</v>
      </c>
      <c r="M251" s="15">
        <v>0.46100000000000002</v>
      </c>
      <c r="N251" s="15" t="s">
        <v>1644</v>
      </c>
      <c r="P251" s="19">
        <v>15.7</v>
      </c>
      <c r="Q251" s="17">
        <v>269</v>
      </c>
      <c r="R251" s="26">
        <v>58</v>
      </c>
      <c r="S251" s="13">
        <v>167</v>
      </c>
      <c r="W251" s="46" t="e">
        <f t="shared" si="18"/>
        <v>#DIV/0!</v>
      </c>
      <c r="X251" s="16">
        <v>44256</v>
      </c>
      <c r="Y251" s="16">
        <v>44197</v>
      </c>
      <c r="Z251" s="16" t="s">
        <v>1649</v>
      </c>
      <c r="AA251" s="17">
        <v>9263</v>
      </c>
      <c r="AB251" s="17">
        <v>18194</v>
      </c>
      <c r="AC251" s="39">
        <f t="shared" si="21"/>
        <v>-0.49087611300428713</v>
      </c>
      <c r="AD251" s="19">
        <v>3.67</v>
      </c>
      <c r="AE251" s="19">
        <v>5.19</v>
      </c>
      <c r="AF251" s="18">
        <f t="shared" si="22"/>
        <v>-0.29287090558766865</v>
      </c>
      <c r="AG251" s="17">
        <v>18876</v>
      </c>
      <c r="AH251" s="17">
        <v>36960</v>
      </c>
      <c r="AI251" s="19">
        <v>189.02</v>
      </c>
      <c r="AJ251" s="19">
        <v>194.38</v>
      </c>
      <c r="AK251" s="18">
        <f t="shared" si="23"/>
        <v>-2.7574853379977289E-2</v>
      </c>
      <c r="AL251" s="19">
        <v>142.01</v>
      </c>
      <c r="AM251" s="19">
        <v>209.77</v>
      </c>
      <c r="AN251" s="22">
        <v>2.18E-2</v>
      </c>
      <c r="AO251" s="19">
        <v>25.99</v>
      </c>
    </row>
    <row r="252" spans="1:42" ht="17.25" customHeight="1" x14ac:dyDescent="0.35">
      <c r="A252" s="11">
        <v>251</v>
      </c>
      <c r="B252" s="12" t="s">
        <v>1263</v>
      </c>
      <c r="C252" s="11" t="s">
        <v>207</v>
      </c>
      <c r="D252" s="11" t="s">
        <v>1264</v>
      </c>
      <c r="E252" s="11" t="s">
        <v>66</v>
      </c>
      <c r="F252" s="11" t="s">
        <v>1265</v>
      </c>
      <c r="G252" s="13">
        <v>12807.7</v>
      </c>
      <c r="H252" s="13">
        <v>13621.3</v>
      </c>
      <c r="I252" s="14">
        <v>43910</v>
      </c>
      <c r="J252" s="15">
        <v>1.65</v>
      </c>
      <c r="K252" s="34" t="s">
        <v>124</v>
      </c>
      <c r="L252" s="15">
        <v>3.6</v>
      </c>
      <c r="M252" s="15">
        <v>0.23</v>
      </c>
      <c r="N252" s="15" t="s">
        <v>1644</v>
      </c>
      <c r="P252" s="19">
        <v>1</v>
      </c>
      <c r="Q252" s="17">
        <v>18</v>
      </c>
      <c r="R252" s="26">
        <v>55</v>
      </c>
      <c r="S252" s="13">
        <v>167</v>
      </c>
      <c r="T252" s="17">
        <v>61</v>
      </c>
      <c r="U252" s="17">
        <v>3</v>
      </c>
      <c r="V252" s="17">
        <v>9</v>
      </c>
      <c r="W252" s="46">
        <f t="shared" si="18"/>
        <v>0.25</v>
      </c>
      <c r="X252" s="16">
        <v>44249</v>
      </c>
      <c r="Y252" s="16">
        <v>44196</v>
      </c>
      <c r="Z252" s="16" t="s">
        <v>1649</v>
      </c>
      <c r="AA252" s="17">
        <v>15493.4</v>
      </c>
      <c r="AB252" s="17">
        <v>12807.7</v>
      </c>
      <c r="AC252" s="39">
        <f t="shared" si="21"/>
        <v>0.20969416835185073</v>
      </c>
      <c r="AD252" s="19">
        <v>3.02</v>
      </c>
      <c r="AE252" s="19">
        <v>2.6</v>
      </c>
      <c r="AF252" s="18">
        <f t="shared" si="22"/>
        <v>0.16153846153846149</v>
      </c>
      <c r="AH252" s="17">
        <v>38240</v>
      </c>
      <c r="AI252" s="19">
        <v>32.340000000000003</v>
      </c>
      <c r="AJ252" s="19">
        <v>35.47</v>
      </c>
      <c r="AK252" s="18">
        <f t="shared" si="23"/>
        <v>-8.8243586129123072E-2</v>
      </c>
      <c r="AL252" s="19">
        <v>17.09</v>
      </c>
      <c r="AM252" s="19">
        <v>37.89</v>
      </c>
      <c r="AO252" s="19">
        <v>11.53</v>
      </c>
    </row>
    <row r="253" spans="1:42" ht="17.25" customHeight="1" x14ac:dyDescent="0.35">
      <c r="A253" s="11">
        <v>252</v>
      </c>
      <c r="B253" s="12" t="s">
        <v>1343</v>
      </c>
      <c r="C253" s="11" t="s">
        <v>211</v>
      </c>
      <c r="D253" s="11" t="s">
        <v>1344</v>
      </c>
      <c r="E253" s="11" t="s">
        <v>66</v>
      </c>
      <c r="F253" s="11" t="s">
        <v>1345</v>
      </c>
      <c r="G253" s="13">
        <v>12672.7</v>
      </c>
      <c r="H253" s="13">
        <v>11821.4</v>
      </c>
      <c r="I253" s="14">
        <v>44260</v>
      </c>
      <c r="J253" s="15">
        <v>1.2</v>
      </c>
      <c r="K253" s="34" t="s">
        <v>124</v>
      </c>
      <c r="L253" s="15">
        <v>2</v>
      </c>
      <c r="M253" s="15">
        <v>0</v>
      </c>
      <c r="N253" s="15" t="s">
        <v>1644</v>
      </c>
      <c r="P253" s="19">
        <v>8.1999999999999993</v>
      </c>
      <c r="Q253" s="17">
        <v>173</v>
      </c>
      <c r="R253" s="26">
        <v>47.628999999999998</v>
      </c>
      <c r="S253" s="13">
        <v>267.66300000000001</v>
      </c>
      <c r="W253" s="46" t="e">
        <f t="shared" si="18"/>
        <v>#DIV/0!</v>
      </c>
      <c r="X253" s="16">
        <v>44246</v>
      </c>
      <c r="Y253" s="16">
        <v>44196</v>
      </c>
      <c r="Z253" s="16" t="s">
        <v>1649</v>
      </c>
      <c r="AA253" s="17">
        <v>13124</v>
      </c>
      <c r="AB253" s="17">
        <v>12672</v>
      </c>
      <c r="AC253" s="39">
        <f t="shared" si="21"/>
        <v>3.566919191919192E-2</v>
      </c>
      <c r="AD253" s="19">
        <v>19.53</v>
      </c>
      <c r="AE253" s="19">
        <v>11.6</v>
      </c>
      <c r="AF253" s="18">
        <f t="shared" si="22"/>
        <v>0.68362068965517253</v>
      </c>
      <c r="AG253" s="17">
        <v>593</v>
      </c>
      <c r="AH253" s="17">
        <v>7902</v>
      </c>
      <c r="AI253" s="19">
        <v>292.67</v>
      </c>
      <c r="AJ253" s="19">
        <v>145.80000000000001</v>
      </c>
      <c r="AK253" s="18">
        <f t="shared" si="23"/>
        <v>1.0073388203017832</v>
      </c>
      <c r="AL253" s="19">
        <v>55.74</v>
      </c>
      <c r="AM253" s="19">
        <v>392.6</v>
      </c>
      <c r="AN253" s="22">
        <v>3.3E-3</v>
      </c>
      <c r="AO253" s="19">
        <v>19.350000000000001</v>
      </c>
    </row>
    <row r="254" spans="1:42" ht="17" customHeight="1" x14ac:dyDescent="0.35">
      <c r="A254" s="11">
        <v>253</v>
      </c>
      <c r="B254" s="12" t="s">
        <v>39</v>
      </c>
      <c r="C254" s="11" t="s">
        <v>25</v>
      </c>
      <c r="D254" s="11" t="s">
        <v>81</v>
      </c>
      <c r="E254" s="11" t="s">
        <v>66</v>
      </c>
      <c r="F254" s="11" t="s">
        <v>82</v>
      </c>
      <c r="G254" s="13">
        <v>12669</v>
      </c>
      <c r="H254" s="13">
        <v>14212</v>
      </c>
      <c r="I254" s="14">
        <v>43902</v>
      </c>
      <c r="J254" s="15">
        <v>4.1840000000000002</v>
      </c>
      <c r="K254" s="34" t="s">
        <v>122</v>
      </c>
      <c r="L254" s="15">
        <v>7.2469999999999999</v>
      </c>
      <c r="M254" s="15">
        <v>0.29499999999999998</v>
      </c>
      <c r="N254" s="15" t="s">
        <v>1644</v>
      </c>
      <c r="P254" s="19">
        <v>8.7759999999999998</v>
      </c>
      <c r="Q254" s="17">
        <v>57</v>
      </c>
      <c r="R254" s="26">
        <v>153.976</v>
      </c>
      <c r="S254" s="13">
        <v>279.959</v>
      </c>
      <c r="T254" s="43">
        <v>61.636363636363633</v>
      </c>
      <c r="U254" s="43">
        <v>3</v>
      </c>
      <c r="V254" s="43">
        <v>8</v>
      </c>
      <c r="W254" s="46">
        <f t="shared" si="18"/>
        <v>0.27272727272727271</v>
      </c>
      <c r="X254" s="16">
        <v>44246</v>
      </c>
      <c r="Y254" s="16">
        <v>44196</v>
      </c>
      <c r="Z254" s="16" t="s">
        <v>1649</v>
      </c>
      <c r="AA254" s="17">
        <v>12177</v>
      </c>
      <c r="AB254" s="17">
        <v>12669</v>
      </c>
      <c r="AC254" s="39">
        <f t="shared" si="21"/>
        <v>-3.8834951456310676E-2</v>
      </c>
      <c r="AD254" s="19">
        <v>7.08</v>
      </c>
      <c r="AE254" s="19">
        <v>6.31</v>
      </c>
      <c r="AF254" s="18">
        <f t="shared" si="22"/>
        <v>0.12202852614896997</v>
      </c>
      <c r="AG254" s="17">
        <v>2466</v>
      </c>
      <c r="AH254" s="17">
        <v>45496</v>
      </c>
      <c r="AI254" s="19">
        <v>121.41</v>
      </c>
      <c r="AJ254" s="19">
        <v>124.98</v>
      </c>
      <c r="AK254" s="18">
        <f t="shared" si="23"/>
        <v>-2.8564570331253057E-2</v>
      </c>
      <c r="AL254" s="19">
        <v>71.209999999999994</v>
      </c>
      <c r="AM254" s="19">
        <v>135.6</v>
      </c>
      <c r="AN254" s="22">
        <v>3.4799999999999998E-2</v>
      </c>
      <c r="AO254" s="19">
        <v>17.260000000000002</v>
      </c>
    </row>
    <row r="255" spans="1:42" ht="17" customHeight="1" x14ac:dyDescent="0.35">
      <c r="A255" s="11">
        <v>254</v>
      </c>
      <c r="B255" s="12" t="s">
        <v>1426</v>
      </c>
      <c r="C255" s="11" t="s">
        <v>265</v>
      </c>
      <c r="D255" s="11" t="s">
        <v>1427</v>
      </c>
      <c r="E255" s="11" t="s">
        <v>68</v>
      </c>
      <c r="G255" s="13">
        <v>12633.2</v>
      </c>
      <c r="H255" s="13">
        <v>10336.200000000001</v>
      </c>
      <c r="N255" s="15" t="s">
        <v>1644</v>
      </c>
      <c r="T255" s="43">
        <v>61.6</v>
      </c>
      <c r="U255" s="43">
        <v>3</v>
      </c>
      <c r="V255" s="43">
        <v>10</v>
      </c>
      <c r="W255" s="46">
        <f t="shared" si="18"/>
        <v>0.23076923076923078</v>
      </c>
      <c r="AA255" s="17">
        <v>12900</v>
      </c>
      <c r="AB255" s="17">
        <v>12200</v>
      </c>
      <c r="AC255" s="39">
        <f t="shared" si="21"/>
        <v>5.737704918032787E-2</v>
      </c>
      <c r="AF255" s="18"/>
      <c r="AP255" s="37" t="s">
        <v>1397</v>
      </c>
    </row>
    <row r="256" spans="1:42" ht="17" customHeight="1" x14ac:dyDescent="0.35">
      <c r="A256" s="11">
        <v>255</v>
      </c>
      <c r="B256" s="12" t="s">
        <v>191</v>
      </c>
      <c r="C256" s="11" t="s">
        <v>192</v>
      </c>
      <c r="D256" s="11" t="s">
        <v>193</v>
      </c>
      <c r="E256" s="11" t="s">
        <v>68</v>
      </c>
      <c r="G256" s="13">
        <v>12592.5</v>
      </c>
      <c r="H256" s="13">
        <v>11650.4</v>
      </c>
      <c r="N256" s="15" t="s">
        <v>1644</v>
      </c>
      <c r="T256" s="43">
        <v>62.8</v>
      </c>
      <c r="U256" s="43">
        <v>2</v>
      </c>
      <c r="V256" s="43">
        <v>10</v>
      </c>
      <c r="W256" s="46">
        <f t="shared" si="18"/>
        <v>0.16666666666666666</v>
      </c>
      <c r="AF256" s="18"/>
      <c r="AH256" s="17">
        <v>17456</v>
      </c>
      <c r="AP256" s="37" t="s">
        <v>194</v>
      </c>
    </row>
    <row r="257" spans="1:42" ht="17" customHeight="1" x14ac:dyDescent="0.35">
      <c r="A257" s="11">
        <v>256</v>
      </c>
      <c r="B257" s="12" t="s">
        <v>293</v>
      </c>
      <c r="C257" s="11" t="s">
        <v>25</v>
      </c>
      <c r="D257" s="11" t="s">
        <v>294</v>
      </c>
      <c r="E257" s="11" t="s">
        <v>66</v>
      </c>
      <c r="F257" s="11" t="s">
        <v>295</v>
      </c>
      <c r="G257" s="13">
        <v>12574</v>
      </c>
      <c r="H257" s="13">
        <v>12337</v>
      </c>
      <c r="I257" s="14">
        <v>43927</v>
      </c>
      <c r="J257" s="15">
        <v>3.52</v>
      </c>
      <c r="K257" s="34" t="s">
        <v>122</v>
      </c>
      <c r="L257" s="15">
        <v>6</v>
      </c>
      <c r="M257" s="15">
        <v>0</v>
      </c>
      <c r="N257" s="15" t="s">
        <v>1644</v>
      </c>
      <c r="P257" s="19">
        <v>9</v>
      </c>
      <c r="Q257" s="17">
        <v>71</v>
      </c>
      <c r="R257" s="26">
        <v>215.56</v>
      </c>
      <c r="S257" s="13">
        <v>330</v>
      </c>
      <c r="T257" s="43">
        <v>65</v>
      </c>
      <c r="U257" s="43">
        <v>2</v>
      </c>
      <c r="V257" s="43">
        <v>9</v>
      </c>
      <c r="W257" s="46">
        <f t="shared" si="18"/>
        <v>0.18181818181818182</v>
      </c>
      <c r="X257" s="16">
        <v>44245</v>
      </c>
      <c r="Y257" s="16">
        <v>44196</v>
      </c>
      <c r="Z257" s="16" t="s">
        <v>1649</v>
      </c>
      <c r="AA257" s="17">
        <v>12246</v>
      </c>
      <c r="AB257" s="17">
        <v>12574</v>
      </c>
      <c r="AC257" s="39">
        <f t="shared" ref="AC257:AC286" si="24">(AA257-AB257)/AB257</f>
        <v>-2.6085573405439797E-2</v>
      </c>
      <c r="AD257" s="19">
        <v>3.28</v>
      </c>
      <c r="AE257" s="19">
        <v>4.08</v>
      </c>
      <c r="AF257" s="18">
        <f t="shared" ref="AF257:AF269" si="25">(AD257-AE257)/AE257</f>
        <v>-0.19607843137254907</v>
      </c>
      <c r="AG257" s="17">
        <v>446</v>
      </c>
      <c r="AH257" s="17">
        <v>62895</v>
      </c>
      <c r="AI257" s="19">
        <v>71.48</v>
      </c>
      <c r="AJ257" s="19">
        <v>86.12</v>
      </c>
      <c r="AK257" s="18">
        <f t="shared" ref="AK257:AK269" si="26">(AI257-AJ257)/AJ257</f>
        <v>-0.16999535531816071</v>
      </c>
      <c r="AL257" s="19">
        <v>62.03</v>
      </c>
      <c r="AM257" s="19">
        <v>94.63</v>
      </c>
      <c r="AN257" s="22">
        <v>4.5400000000000003E-2</v>
      </c>
      <c r="AO257" s="19">
        <v>21.19</v>
      </c>
      <c r="AP257" s="41"/>
    </row>
    <row r="258" spans="1:42" ht="17" customHeight="1" x14ac:dyDescent="0.35">
      <c r="A258" s="11">
        <v>257</v>
      </c>
      <c r="B258" s="12" t="s">
        <v>388</v>
      </c>
      <c r="C258" s="11" t="s">
        <v>35</v>
      </c>
      <c r="D258" s="11" t="s">
        <v>389</v>
      </c>
      <c r="E258" s="11" t="s">
        <v>66</v>
      </c>
      <c r="F258" s="11" t="s">
        <v>388</v>
      </c>
      <c r="G258" s="13">
        <v>12506.1</v>
      </c>
      <c r="H258" s="13">
        <v>11876.7</v>
      </c>
      <c r="I258" s="14">
        <v>43913</v>
      </c>
      <c r="J258" s="15">
        <v>2.75</v>
      </c>
      <c r="K258" s="34" t="s">
        <v>123</v>
      </c>
      <c r="L258" s="15">
        <v>6.3</v>
      </c>
      <c r="M258" s="15">
        <v>2.06</v>
      </c>
      <c r="N258" s="15" t="s">
        <v>1644</v>
      </c>
      <c r="P258" s="19">
        <v>6.4</v>
      </c>
      <c r="Q258" s="17">
        <v>215</v>
      </c>
      <c r="R258" s="26">
        <v>29.9</v>
      </c>
      <c r="S258" s="13">
        <v>1433.7</v>
      </c>
      <c r="T258" s="43">
        <v>62.222222222222221</v>
      </c>
      <c r="U258" s="43">
        <v>2</v>
      </c>
      <c r="V258" s="43">
        <v>7</v>
      </c>
      <c r="W258" s="46">
        <f t="shared" si="18"/>
        <v>0.22222222222222221</v>
      </c>
      <c r="X258" s="16">
        <v>44253</v>
      </c>
      <c r="Y258" s="16">
        <v>44196</v>
      </c>
      <c r="Z258" s="16" t="s">
        <v>1649</v>
      </c>
      <c r="AA258" s="17">
        <v>11629</v>
      </c>
      <c r="AB258" s="17">
        <v>12506</v>
      </c>
      <c r="AC258" s="39">
        <f t="shared" si="24"/>
        <v>-7.0126339357108589E-2</v>
      </c>
      <c r="AD258" s="19">
        <v>2.1</v>
      </c>
      <c r="AE258" s="19">
        <v>1.75</v>
      </c>
      <c r="AF258" s="18">
        <f t="shared" si="25"/>
        <v>0.20000000000000004</v>
      </c>
      <c r="AG258" s="17">
        <v>4591</v>
      </c>
      <c r="AH258" s="17">
        <v>12360</v>
      </c>
      <c r="AI258" s="19">
        <v>35.24</v>
      </c>
      <c r="AJ258" s="19">
        <v>35.700000000000003</v>
      </c>
      <c r="AK258" s="18">
        <f t="shared" si="26"/>
        <v>-1.2885154061624673E-2</v>
      </c>
      <c r="AL258" s="19">
        <v>13.31</v>
      </c>
      <c r="AM258" s="19">
        <v>43.97</v>
      </c>
      <c r="AO258" s="19">
        <v>20.6</v>
      </c>
      <c r="AP258" s="37" t="s">
        <v>390</v>
      </c>
    </row>
    <row r="259" spans="1:42" ht="17" customHeight="1" x14ac:dyDescent="0.35">
      <c r="A259" s="11">
        <v>258</v>
      </c>
      <c r="B259" s="12" t="s">
        <v>475</v>
      </c>
      <c r="C259" s="11" t="s">
        <v>25</v>
      </c>
      <c r="D259" s="11" t="s">
        <v>476</v>
      </c>
      <c r="E259" s="11" t="s">
        <v>66</v>
      </c>
      <c r="F259" s="11" t="s">
        <v>477</v>
      </c>
      <c r="G259" s="13">
        <v>12443</v>
      </c>
      <c r="H259" s="13">
        <v>11687</v>
      </c>
      <c r="I259" s="14">
        <v>43909</v>
      </c>
      <c r="J259" s="15">
        <v>5.3</v>
      </c>
      <c r="K259" s="34" t="s">
        <v>123</v>
      </c>
      <c r="L259" s="15">
        <v>12.5</v>
      </c>
      <c r="M259" s="15">
        <v>0.74</v>
      </c>
      <c r="N259" s="15" t="s">
        <v>1644</v>
      </c>
      <c r="P259" s="19">
        <v>19.899999999999999</v>
      </c>
      <c r="Q259" s="17">
        <v>136</v>
      </c>
      <c r="R259" s="26">
        <v>145.95099999999999</v>
      </c>
      <c r="S259" s="13">
        <v>376.56799999999998</v>
      </c>
      <c r="T259" s="43">
        <v>61</v>
      </c>
      <c r="U259" s="43">
        <v>3</v>
      </c>
      <c r="V259" s="43">
        <v>6</v>
      </c>
      <c r="W259" s="46">
        <f t="shared" ref="W259:W322" si="27">U259/(U259+V259)</f>
        <v>0.33333333333333331</v>
      </c>
      <c r="X259" s="16">
        <v>44252</v>
      </c>
      <c r="Y259" s="16">
        <v>44196</v>
      </c>
      <c r="Z259" s="16" t="s">
        <v>1649</v>
      </c>
      <c r="AA259" s="17">
        <v>11370</v>
      </c>
      <c r="AB259" s="17">
        <v>10829</v>
      </c>
      <c r="AC259" s="39">
        <f t="shared" si="24"/>
        <v>4.9958444916428112E-2</v>
      </c>
      <c r="AD259" s="19">
        <v>12.88</v>
      </c>
      <c r="AE259" s="19">
        <v>7.29</v>
      </c>
      <c r="AF259" s="18">
        <f t="shared" si="25"/>
        <v>0.76680384087791509</v>
      </c>
      <c r="AG259" s="17">
        <v>1602</v>
      </c>
      <c r="AH259" s="17">
        <v>22109</v>
      </c>
      <c r="AI259" s="19">
        <v>127.41</v>
      </c>
      <c r="AJ259" s="19">
        <v>146.08000000000001</v>
      </c>
      <c r="AK259" s="18">
        <f t="shared" si="26"/>
        <v>-0.12780668127053679</v>
      </c>
      <c r="AL259" s="19">
        <v>88</v>
      </c>
      <c r="AM259" s="19">
        <v>137.47</v>
      </c>
      <c r="AN259" s="22">
        <v>3.6900000000000002E-2</v>
      </c>
      <c r="AO259" s="19">
        <v>9.5399999999999991</v>
      </c>
    </row>
    <row r="260" spans="1:42" ht="17" customHeight="1" x14ac:dyDescent="0.35">
      <c r="A260" s="11">
        <v>259</v>
      </c>
      <c r="B260" s="12" t="s">
        <v>1513</v>
      </c>
      <c r="C260" s="11" t="s">
        <v>25</v>
      </c>
      <c r="D260" s="11" t="s">
        <v>1514</v>
      </c>
      <c r="E260" s="11" t="s">
        <v>66</v>
      </c>
      <c r="F260" s="11" t="s">
        <v>1515</v>
      </c>
      <c r="G260" s="13">
        <v>12347</v>
      </c>
      <c r="H260" s="13">
        <v>12657</v>
      </c>
      <c r="I260" s="14">
        <v>43903</v>
      </c>
      <c r="J260" s="15">
        <v>3.76</v>
      </c>
      <c r="K260" s="15" t="s">
        <v>122</v>
      </c>
      <c r="L260" s="15">
        <v>7</v>
      </c>
      <c r="M260" s="15">
        <v>0.41099999999999998</v>
      </c>
      <c r="N260" s="15" t="s">
        <v>1644</v>
      </c>
      <c r="P260" s="19">
        <v>11.7</v>
      </c>
      <c r="Q260" s="17">
        <v>62</v>
      </c>
      <c r="R260" s="26">
        <v>190.935</v>
      </c>
      <c r="S260" s="13">
        <v>435.053</v>
      </c>
      <c r="T260" s="43">
        <v>59</v>
      </c>
      <c r="U260" s="43">
        <v>3</v>
      </c>
      <c r="V260" s="43">
        <v>6</v>
      </c>
      <c r="W260" s="46">
        <f t="shared" si="27"/>
        <v>0.33333333333333331</v>
      </c>
      <c r="X260" s="16">
        <v>44252</v>
      </c>
      <c r="Y260" s="16">
        <v>44196</v>
      </c>
      <c r="Z260" s="16" t="s">
        <v>1649</v>
      </c>
      <c r="AA260" s="17">
        <f>13578+251</f>
        <v>13829</v>
      </c>
      <c r="AB260" s="17">
        <f>12347+193</f>
        <v>12540</v>
      </c>
      <c r="AC260" s="39">
        <f t="shared" si="24"/>
        <v>0.10279106858054227</v>
      </c>
      <c r="AD260" s="19">
        <v>1.98</v>
      </c>
      <c r="AE260" s="19">
        <v>3.77</v>
      </c>
      <c r="AF260" s="18">
        <f t="shared" si="25"/>
        <v>-0.47480106100795755</v>
      </c>
      <c r="AH260" s="17">
        <v>69372</v>
      </c>
      <c r="AI260" s="19">
        <v>62.82</v>
      </c>
      <c r="AJ260" s="19">
        <v>72</v>
      </c>
      <c r="AK260" s="18">
        <f t="shared" si="26"/>
        <v>-0.1275</v>
      </c>
      <c r="AL260" s="19">
        <v>43.63</v>
      </c>
      <c r="AM260" s="19">
        <v>66.680000000000007</v>
      </c>
      <c r="AN260" s="22">
        <v>4.6199999999999998E-2</v>
      </c>
      <c r="AO260" s="19">
        <v>28.87</v>
      </c>
      <c r="AP260" s="1" t="s">
        <v>367</v>
      </c>
    </row>
    <row r="261" spans="1:42" ht="17" customHeight="1" x14ac:dyDescent="0.35">
      <c r="A261" s="11">
        <v>260</v>
      </c>
      <c r="B261" s="12" t="s">
        <v>566</v>
      </c>
      <c r="C261" s="11" t="s">
        <v>25</v>
      </c>
      <c r="D261" s="11" t="s">
        <v>567</v>
      </c>
      <c r="E261" s="11" t="s">
        <v>66</v>
      </c>
      <c r="F261" s="11" t="s">
        <v>568</v>
      </c>
      <c r="G261" s="13">
        <v>12301</v>
      </c>
      <c r="H261" s="13">
        <v>10589</v>
      </c>
      <c r="I261" s="14">
        <v>43903</v>
      </c>
      <c r="J261" s="15">
        <v>3</v>
      </c>
      <c r="K261" s="34" t="s">
        <v>123</v>
      </c>
      <c r="L261" s="15">
        <v>7.9</v>
      </c>
      <c r="M261" s="15">
        <v>0.16300000000000001</v>
      </c>
      <c r="N261" s="15" t="s">
        <v>1644</v>
      </c>
      <c r="P261" s="19">
        <v>7.7</v>
      </c>
      <c r="Q261" s="17">
        <v>75</v>
      </c>
      <c r="R261" s="26">
        <v>103</v>
      </c>
      <c r="S261" s="13">
        <v>318</v>
      </c>
      <c r="T261" s="43">
        <v>61</v>
      </c>
      <c r="U261" s="43">
        <v>1</v>
      </c>
      <c r="V261" s="43">
        <v>9</v>
      </c>
      <c r="W261" s="46">
        <f t="shared" si="27"/>
        <v>0.1</v>
      </c>
      <c r="X261" s="16">
        <v>44252</v>
      </c>
      <c r="Y261" s="16">
        <v>44196</v>
      </c>
      <c r="Z261" s="16" t="s">
        <v>1649</v>
      </c>
      <c r="AA261" s="17">
        <v>7418</v>
      </c>
      <c r="AB261" s="17">
        <v>7564</v>
      </c>
      <c r="AC261" s="39">
        <f t="shared" si="24"/>
        <v>-1.930195663670016E-2</v>
      </c>
      <c r="AD261" s="19">
        <v>-1.79</v>
      </c>
      <c r="AE261" s="19">
        <v>1.33</v>
      </c>
      <c r="AF261" s="18">
        <f t="shared" si="25"/>
        <v>-2.3458646616541352</v>
      </c>
      <c r="AG261" s="17">
        <v>4697</v>
      </c>
      <c r="AH261" s="17">
        <v>33471</v>
      </c>
      <c r="AI261" s="19">
        <v>21.48</v>
      </c>
      <c r="AJ261" s="19">
        <v>26.19</v>
      </c>
      <c r="AK261" s="18">
        <f t="shared" si="26"/>
        <v>-0.1798396334478809</v>
      </c>
      <c r="AL261" s="19">
        <v>11.58</v>
      </c>
      <c r="AM261" s="19">
        <v>25.39</v>
      </c>
      <c r="AN261" s="22">
        <v>3.1E-2</v>
      </c>
      <c r="AP261" s="37" t="s">
        <v>559</v>
      </c>
    </row>
    <row r="262" spans="1:42" ht="17" customHeight="1" x14ac:dyDescent="0.35">
      <c r="A262" s="11">
        <v>261</v>
      </c>
      <c r="B262" s="12" t="s">
        <v>652</v>
      </c>
      <c r="C262" s="11" t="s">
        <v>34</v>
      </c>
      <c r="D262" s="11" t="s">
        <v>653</v>
      </c>
      <c r="E262" s="11" t="s">
        <v>66</v>
      </c>
      <c r="F262" s="11" t="s">
        <v>654</v>
      </c>
      <c r="G262" s="13">
        <v>12112.2</v>
      </c>
      <c r="H262" s="13">
        <v>11171.4</v>
      </c>
      <c r="I262" s="14">
        <v>43938</v>
      </c>
      <c r="J262" s="15">
        <v>3.6</v>
      </c>
      <c r="K262" s="34" t="s">
        <v>122</v>
      </c>
      <c r="L262" s="15">
        <v>5.0999999999999996</v>
      </c>
      <c r="M262" s="15">
        <v>0.62133499999999997</v>
      </c>
      <c r="N262" s="15" t="s">
        <v>1644</v>
      </c>
      <c r="P262" s="19">
        <v>10.199999999999999</v>
      </c>
      <c r="Q262" s="17">
        <v>111</v>
      </c>
      <c r="R262" s="26">
        <v>92.492999999999995</v>
      </c>
      <c r="S262" s="13">
        <v>397.20400000000001</v>
      </c>
      <c r="T262" s="43">
        <v>60.636363636363633</v>
      </c>
      <c r="U262" s="43">
        <v>3</v>
      </c>
      <c r="V262" s="43">
        <v>7</v>
      </c>
      <c r="W262" s="46">
        <f t="shared" si="27"/>
        <v>0.3</v>
      </c>
      <c r="X262" s="16">
        <v>44256</v>
      </c>
      <c r="Y262" s="16">
        <v>44196</v>
      </c>
      <c r="Z262" s="16" t="s">
        <v>1649</v>
      </c>
      <c r="AA262" s="17">
        <v>11202.672</v>
      </c>
      <c r="AB262" s="17">
        <v>12112.153</v>
      </c>
      <c r="AC262" s="39">
        <f t="shared" si="24"/>
        <v>-7.5088301807283958E-2</v>
      </c>
      <c r="AD262" s="19">
        <v>3.07</v>
      </c>
      <c r="AE262" s="19">
        <v>2.73</v>
      </c>
      <c r="AF262" s="18">
        <f t="shared" si="25"/>
        <v>0.12454212454212449</v>
      </c>
      <c r="AG262" s="17">
        <v>2121.0140000000001</v>
      </c>
      <c r="AH262" s="17">
        <v>8398.2720000000008</v>
      </c>
      <c r="AI262" s="19">
        <v>72.02</v>
      </c>
      <c r="AJ262" s="19">
        <v>40.520000000000003</v>
      </c>
      <c r="AK262" s="18">
        <f t="shared" si="26"/>
        <v>0.77739387956564632</v>
      </c>
      <c r="AL262" s="19">
        <v>23.77</v>
      </c>
      <c r="AM262" s="19">
        <v>87.67</v>
      </c>
      <c r="AN262" s="22">
        <v>2.8999999999999998E-3</v>
      </c>
      <c r="AO262" s="19">
        <v>27.15</v>
      </c>
    </row>
    <row r="263" spans="1:42" ht="17" customHeight="1" x14ac:dyDescent="0.35">
      <c r="A263" s="11">
        <v>262</v>
      </c>
      <c r="B263" s="12" t="s">
        <v>742</v>
      </c>
      <c r="C263" s="11" t="s">
        <v>155</v>
      </c>
      <c r="D263" s="11" t="s">
        <v>743</v>
      </c>
      <c r="E263" s="11" t="s">
        <v>66</v>
      </c>
      <c r="F263" s="11" t="s">
        <v>744</v>
      </c>
      <c r="G263" s="13">
        <v>12101.3</v>
      </c>
      <c r="H263" s="13">
        <v>12524</v>
      </c>
      <c r="I263" s="14">
        <v>43917</v>
      </c>
      <c r="J263" s="15">
        <v>2.65</v>
      </c>
      <c r="K263" s="34" t="s">
        <v>124</v>
      </c>
      <c r="L263" s="15">
        <v>1.115</v>
      </c>
      <c r="M263" s="15">
        <v>0</v>
      </c>
      <c r="N263" s="15" t="s">
        <v>1644</v>
      </c>
      <c r="P263" s="19">
        <v>7.1</v>
      </c>
      <c r="Q263" s="17">
        <v>434</v>
      </c>
      <c r="R263" s="26">
        <v>16.43</v>
      </c>
      <c r="S263" s="13">
        <v>366.9</v>
      </c>
      <c r="T263" s="17">
        <v>64.2</v>
      </c>
      <c r="U263" s="17">
        <v>2</v>
      </c>
      <c r="V263" s="17">
        <v>8</v>
      </c>
      <c r="W263" s="46">
        <f t="shared" si="27"/>
        <v>0.2</v>
      </c>
      <c r="X263" s="16">
        <v>44246</v>
      </c>
      <c r="Y263" s="16">
        <v>44196</v>
      </c>
      <c r="Z263" s="16" t="s">
        <v>1649</v>
      </c>
      <c r="AA263" s="17">
        <v>11264</v>
      </c>
      <c r="AB263" s="17">
        <v>14034</v>
      </c>
      <c r="AC263" s="39">
        <f t="shared" si="24"/>
        <v>-0.19737779677925038</v>
      </c>
      <c r="AD263" s="19">
        <v>13.08</v>
      </c>
      <c r="AE263" s="19">
        <v>4.8600000000000003</v>
      </c>
      <c r="AF263" s="18">
        <f t="shared" si="25"/>
        <v>1.6913580246913578</v>
      </c>
      <c r="AG263" s="17">
        <v>0</v>
      </c>
      <c r="AH263" s="17">
        <v>2685.7</v>
      </c>
      <c r="AI263" s="19">
        <v>130.61000000000001</v>
      </c>
      <c r="AJ263" s="19">
        <v>116.55</v>
      </c>
      <c r="AK263" s="18">
        <f t="shared" si="26"/>
        <v>0.12063492063492078</v>
      </c>
      <c r="AL263" s="19">
        <v>78.75</v>
      </c>
      <c r="AM263" s="19">
        <v>144.09</v>
      </c>
      <c r="AN263" s="22">
        <v>8.0999999999999996E-3</v>
      </c>
      <c r="AO263" s="19">
        <v>9.61</v>
      </c>
    </row>
    <row r="264" spans="1:42" ht="17" customHeight="1" x14ac:dyDescent="0.35">
      <c r="A264" s="11">
        <v>263</v>
      </c>
      <c r="B264" s="12" t="s">
        <v>833</v>
      </c>
      <c r="C264" s="11" t="s">
        <v>245</v>
      </c>
      <c r="D264" s="11" t="s">
        <v>834</v>
      </c>
      <c r="E264" s="11" t="s">
        <v>66</v>
      </c>
      <c r="F264" s="11" t="s">
        <v>835</v>
      </c>
      <c r="G264" s="13">
        <v>12067</v>
      </c>
      <c r="H264" s="13">
        <v>11223</v>
      </c>
      <c r="I264" s="14">
        <v>43958</v>
      </c>
      <c r="J264" s="15">
        <v>2.2000000000000002</v>
      </c>
      <c r="K264" s="34" t="s">
        <v>121</v>
      </c>
      <c r="L264" s="15">
        <v>14.7</v>
      </c>
      <c r="M264" s="15">
        <v>1.4</v>
      </c>
      <c r="N264" s="15" t="s">
        <v>1644</v>
      </c>
      <c r="P264" s="19">
        <v>11.2</v>
      </c>
      <c r="Q264" s="17">
        <v>161</v>
      </c>
      <c r="R264" s="26">
        <v>70</v>
      </c>
      <c r="S264" s="13">
        <v>337</v>
      </c>
      <c r="W264" s="46" t="e">
        <f t="shared" si="27"/>
        <v>#DIV/0!</v>
      </c>
      <c r="X264" s="16">
        <v>44239</v>
      </c>
      <c r="Y264" s="16">
        <v>44196</v>
      </c>
      <c r="Z264" s="16" t="s">
        <v>1649</v>
      </c>
      <c r="AA264" s="17">
        <v>5199</v>
      </c>
      <c r="AB264" s="17">
        <v>12067</v>
      </c>
      <c r="AC264" s="39">
        <f t="shared" si="24"/>
        <v>-0.56915554818927649</v>
      </c>
      <c r="AD264" s="19">
        <v>-19</v>
      </c>
      <c r="AE264" s="19">
        <v>3.77</v>
      </c>
      <c r="AF264" s="18">
        <f t="shared" si="25"/>
        <v>-6.0397877984084882</v>
      </c>
      <c r="AG264" s="17">
        <v>7380</v>
      </c>
      <c r="AH264" s="17">
        <v>18690</v>
      </c>
      <c r="AI264" s="19">
        <v>132.4</v>
      </c>
      <c r="AJ264" s="19">
        <v>107.74</v>
      </c>
      <c r="AK264" s="18">
        <f t="shared" si="26"/>
        <v>0.22888435121589021</v>
      </c>
      <c r="AL264" s="19">
        <v>40.76</v>
      </c>
      <c r="AM264" s="19">
        <v>171.72</v>
      </c>
      <c r="AP264" s="37" t="s">
        <v>817</v>
      </c>
    </row>
    <row r="265" spans="1:42" ht="17" customHeight="1" x14ac:dyDescent="0.35">
      <c r="A265" s="11">
        <v>264</v>
      </c>
      <c r="B265" s="12" t="s">
        <v>924</v>
      </c>
      <c r="C265" s="11" t="s">
        <v>211</v>
      </c>
      <c r="D265" s="11" t="s">
        <v>925</v>
      </c>
      <c r="E265" s="11" t="s">
        <v>66</v>
      </c>
      <c r="F265" s="11" t="s">
        <v>926</v>
      </c>
      <c r="G265" s="13">
        <v>12043.8</v>
      </c>
      <c r="H265" s="13">
        <v>11601.4</v>
      </c>
      <c r="I265" s="14">
        <v>43929</v>
      </c>
      <c r="J265" s="15">
        <v>2.7</v>
      </c>
      <c r="K265" s="34" t="s">
        <v>121</v>
      </c>
      <c r="L265" s="15">
        <v>2.5</v>
      </c>
      <c r="M265" s="15">
        <v>8.1000000000000003E-2</v>
      </c>
      <c r="N265" s="15" t="s">
        <v>1644</v>
      </c>
      <c r="P265" s="19">
        <v>7.9</v>
      </c>
      <c r="Q265" s="17">
        <v>161</v>
      </c>
      <c r="R265" s="26">
        <v>49</v>
      </c>
      <c r="S265" s="13">
        <v>392</v>
      </c>
      <c r="W265" s="46" t="e">
        <f t="shared" si="27"/>
        <v>#DIV/0!</v>
      </c>
      <c r="X265" s="16">
        <v>44251</v>
      </c>
      <c r="Y265" s="16">
        <v>44196</v>
      </c>
      <c r="Z265" s="16" t="s">
        <v>1649</v>
      </c>
      <c r="AA265" s="17">
        <v>10851</v>
      </c>
      <c r="AB265" s="17">
        <v>12043</v>
      </c>
      <c r="AC265" s="39">
        <f t="shared" si="24"/>
        <v>-9.897865980237483E-2</v>
      </c>
      <c r="AD265" s="19">
        <v>15.51</v>
      </c>
      <c r="AE265" s="19">
        <v>9.34</v>
      </c>
      <c r="AF265" s="18">
        <f t="shared" si="25"/>
        <v>0.66059957173447537</v>
      </c>
      <c r="AG265" s="17">
        <v>997</v>
      </c>
      <c r="AH265" s="17">
        <v>5089</v>
      </c>
      <c r="AI265" s="19">
        <v>130.87</v>
      </c>
      <c r="AJ265" s="19">
        <v>99.2</v>
      </c>
      <c r="AK265" s="18">
        <f t="shared" si="26"/>
        <v>0.31925403225806454</v>
      </c>
      <c r="AL265" s="19">
        <v>26.26</v>
      </c>
      <c r="AM265" s="19">
        <v>164.84</v>
      </c>
      <c r="AN265" s="22">
        <v>7.9000000000000008E-3</v>
      </c>
      <c r="AO265" s="19">
        <v>10.47</v>
      </c>
    </row>
    <row r="266" spans="1:42" ht="17" customHeight="1" x14ac:dyDescent="0.35">
      <c r="A266" s="11">
        <v>265</v>
      </c>
      <c r="B266" s="12" t="s">
        <v>1009</v>
      </c>
      <c r="C266" s="11" t="s">
        <v>155</v>
      </c>
      <c r="D266" s="11" t="s">
        <v>1010</v>
      </c>
      <c r="E266" s="11" t="s">
        <v>66</v>
      </c>
      <c r="F266" s="11" t="s">
        <v>1011</v>
      </c>
      <c r="G266" s="13">
        <v>12028.8</v>
      </c>
      <c r="H266" s="13">
        <v>12349.3</v>
      </c>
      <c r="I266" s="14">
        <v>44000</v>
      </c>
      <c r="J266" s="15">
        <v>2.3340000000000001</v>
      </c>
      <c r="K266" s="34" t="s">
        <v>124</v>
      </c>
      <c r="L266" s="15">
        <v>1.9</v>
      </c>
      <c r="M266" s="15">
        <v>0.123</v>
      </c>
      <c r="N266" s="15" t="s">
        <v>1644</v>
      </c>
      <c r="P266" s="19">
        <v>13.8</v>
      </c>
      <c r="Q266" s="17">
        <v>1007</v>
      </c>
      <c r="R266" s="26">
        <v>14.521000000000001</v>
      </c>
      <c r="S266" s="13">
        <v>423.9</v>
      </c>
      <c r="T266" s="43">
        <v>65</v>
      </c>
      <c r="U266" s="43">
        <v>2</v>
      </c>
      <c r="V266" s="43">
        <v>6</v>
      </c>
      <c r="W266" s="46">
        <f t="shared" si="27"/>
        <v>0.25</v>
      </c>
      <c r="X266" s="16">
        <v>43950</v>
      </c>
      <c r="Y266" s="16">
        <v>43890</v>
      </c>
      <c r="AA266" s="17">
        <v>11158.58</v>
      </c>
      <c r="AB266" s="17">
        <v>12028.797</v>
      </c>
      <c r="AC266" s="39">
        <f t="shared" si="24"/>
        <v>-7.2344474680219525E-2</v>
      </c>
      <c r="AD266" s="19">
        <v>-4.9400000000000004</v>
      </c>
      <c r="AE266" s="19">
        <v>-1.02</v>
      </c>
      <c r="AF266" s="18">
        <f t="shared" si="25"/>
        <v>3.8431372549019609</v>
      </c>
      <c r="AG266" s="17">
        <v>0</v>
      </c>
      <c r="AH266" s="17">
        <v>7790.5150000000003</v>
      </c>
      <c r="AI266" s="19">
        <v>17.760000000000002</v>
      </c>
      <c r="AJ266" s="19">
        <v>16.920000000000002</v>
      </c>
      <c r="AK266" s="18">
        <f t="shared" si="26"/>
        <v>4.9645390070921974E-2</v>
      </c>
      <c r="AL266" s="19">
        <v>3.43</v>
      </c>
      <c r="AM266" s="19">
        <v>53.9</v>
      </c>
      <c r="AN266" s="22">
        <v>0.1794</v>
      </c>
    </row>
    <row r="267" spans="1:42" ht="17" customHeight="1" x14ac:dyDescent="0.35">
      <c r="A267" s="11">
        <v>266</v>
      </c>
      <c r="B267" s="12" t="s">
        <v>1095</v>
      </c>
      <c r="C267" s="11" t="s">
        <v>181</v>
      </c>
      <c r="D267" s="11" t="s">
        <v>1096</v>
      </c>
      <c r="E267" s="11" t="s">
        <v>66</v>
      </c>
      <c r="F267" s="11" t="s">
        <v>1097</v>
      </c>
      <c r="G267" s="13">
        <v>11998.9</v>
      </c>
      <c r="H267" s="13">
        <v>11598.5</v>
      </c>
      <c r="I267" s="14">
        <v>43937</v>
      </c>
      <c r="J267" s="15">
        <v>1.220037</v>
      </c>
      <c r="K267" s="34" t="s">
        <v>121</v>
      </c>
      <c r="L267" s="15">
        <v>8.6999999999999993</v>
      </c>
      <c r="M267" s="15">
        <v>0.60799999999999998</v>
      </c>
      <c r="N267" s="15" t="s">
        <v>1644</v>
      </c>
      <c r="P267" s="19">
        <v>9.6999999999999993</v>
      </c>
      <c r="Q267" s="17">
        <v>148</v>
      </c>
      <c r="S267" s="13">
        <v>492</v>
      </c>
      <c r="T267" s="43">
        <v>62.9</v>
      </c>
      <c r="U267" s="43">
        <v>3</v>
      </c>
      <c r="V267" s="43">
        <v>5</v>
      </c>
      <c r="W267" s="46">
        <f t="shared" si="27"/>
        <v>0.375</v>
      </c>
      <c r="X267" s="16">
        <v>44244</v>
      </c>
      <c r="Y267" s="16">
        <v>44196</v>
      </c>
      <c r="Z267" s="16" t="s">
        <v>1649</v>
      </c>
      <c r="AA267" s="17">
        <v>13162.1</v>
      </c>
      <c r="AB267" s="17">
        <v>11998.9</v>
      </c>
      <c r="AC267" s="39">
        <f t="shared" si="24"/>
        <v>9.6942219703472887E-2</v>
      </c>
      <c r="AD267" s="19">
        <v>3.89</v>
      </c>
      <c r="AE267" s="19">
        <v>5.24</v>
      </c>
      <c r="AF267" s="18">
        <f t="shared" si="25"/>
        <v>-0.25763358778625955</v>
      </c>
      <c r="AG267" s="17">
        <v>45.3</v>
      </c>
      <c r="AH267" s="17">
        <v>70625</v>
      </c>
      <c r="AI267" s="19">
        <v>22.68</v>
      </c>
      <c r="AJ267" s="19">
        <v>27.07</v>
      </c>
      <c r="AK267" s="18">
        <f t="shared" si="26"/>
        <v>-0.16217214628740304</v>
      </c>
      <c r="AL267" s="19">
        <v>9.58</v>
      </c>
      <c r="AM267" s="19">
        <v>30.34</v>
      </c>
      <c r="AN267" s="22">
        <v>3.9600000000000003E-2</v>
      </c>
      <c r="AO267" s="19">
        <v>7.57</v>
      </c>
    </row>
    <row r="268" spans="1:42" ht="17" customHeight="1" x14ac:dyDescent="0.35">
      <c r="A268" s="11">
        <v>267</v>
      </c>
      <c r="B268" s="12" t="s">
        <v>1606</v>
      </c>
      <c r="C268" s="11" t="s">
        <v>364</v>
      </c>
      <c r="D268" s="11" t="s">
        <v>1607</v>
      </c>
      <c r="E268" s="11" t="s">
        <v>66</v>
      </c>
      <c r="F268" s="11" t="s">
        <v>1606</v>
      </c>
      <c r="G268" s="13">
        <v>11937</v>
      </c>
      <c r="H268" s="13">
        <v>12250</v>
      </c>
      <c r="I268" s="14">
        <v>43915</v>
      </c>
      <c r="J268" s="15">
        <v>3.55</v>
      </c>
      <c r="K268" s="15" t="s">
        <v>121</v>
      </c>
      <c r="L268" s="15">
        <v>3.06</v>
      </c>
      <c r="M268" s="15">
        <v>0</v>
      </c>
      <c r="N268" s="15" t="s">
        <v>1644</v>
      </c>
      <c r="P268" s="19">
        <v>15.54</v>
      </c>
      <c r="Q268" s="17">
        <v>144</v>
      </c>
      <c r="R268" s="26">
        <v>107.63</v>
      </c>
      <c r="S268" s="13">
        <v>548.41999999999996</v>
      </c>
      <c r="T268" s="17">
        <v>64.272727272727266</v>
      </c>
      <c r="U268" s="17">
        <v>3</v>
      </c>
      <c r="V268" s="17">
        <v>8</v>
      </c>
      <c r="W268" s="46">
        <f t="shared" si="27"/>
        <v>0.27272727272727271</v>
      </c>
      <c r="X268" s="16">
        <v>44237</v>
      </c>
      <c r="Y268" s="16">
        <v>44196</v>
      </c>
      <c r="Z268" s="16" t="s">
        <v>1649</v>
      </c>
      <c r="AA268" s="17">
        <v>10583</v>
      </c>
      <c r="AB268" s="17">
        <v>11937</v>
      </c>
      <c r="AC268" s="39">
        <f t="shared" si="24"/>
        <v>-0.11342883471559018</v>
      </c>
      <c r="AD268" s="19">
        <v>3.6</v>
      </c>
      <c r="AE268" s="19">
        <v>4.18</v>
      </c>
      <c r="AF268" s="18">
        <f t="shared" si="25"/>
        <v>-0.13875598086124394</v>
      </c>
      <c r="AH268" s="17">
        <v>39793</v>
      </c>
      <c r="AI268" s="19">
        <v>90.48</v>
      </c>
      <c r="AJ268" s="19">
        <v>71.19</v>
      </c>
      <c r="AK268" s="18">
        <f t="shared" si="26"/>
        <v>0.27096502317741267</v>
      </c>
      <c r="AL268" s="19">
        <v>46.81</v>
      </c>
      <c r="AM268" s="19">
        <v>97.54</v>
      </c>
      <c r="AN268" s="22">
        <v>1.2200000000000001E-2</v>
      </c>
      <c r="AO268" s="19">
        <v>25.7</v>
      </c>
      <c r="AP268" s="1"/>
    </row>
    <row r="269" spans="1:42" ht="17" customHeight="1" x14ac:dyDescent="0.35">
      <c r="A269" s="11">
        <v>268</v>
      </c>
      <c r="B269" s="12" t="s">
        <v>1178</v>
      </c>
      <c r="C269" s="11" t="s">
        <v>155</v>
      </c>
      <c r="D269" s="11" t="s">
        <v>1179</v>
      </c>
      <c r="E269" s="11" t="s">
        <v>66</v>
      </c>
      <c r="F269" s="11" t="s">
        <v>1180</v>
      </c>
      <c r="G269" s="13">
        <v>11863.7</v>
      </c>
      <c r="H269" s="13">
        <v>11221.1</v>
      </c>
      <c r="I269" s="14">
        <v>44130</v>
      </c>
      <c r="J269" s="15">
        <v>3.96</v>
      </c>
      <c r="K269" s="34" t="s">
        <v>121</v>
      </c>
      <c r="L269" s="15">
        <v>2.2999999999999998</v>
      </c>
      <c r="M269" s="15">
        <v>0.23</v>
      </c>
      <c r="N269" s="15" t="s">
        <v>1644</v>
      </c>
      <c r="P269" s="19">
        <v>11.5</v>
      </c>
      <c r="Q269" s="17">
        <v>431</v>
      </c>
      <c r="R269" s="26">
        <v>27</v>
      </c>
      <c r="S269" s="13">
        <v>270</v>
      </c>
      <c r="T269" s="43"/>
      <c r="U269" s="43">
        <v>1</v>
      </c>
      <c r="V269" s="43">
        <v>4</v>
      </c>
      <c r="W269" s="46">
        <f t="shared" si="27"/>
        <v>0.2</v>
      </c>
      <c r="X269" s="16">
        <v>44130</v>
      </c>
      <c r="Y269" s="16">
        <v>44072</v>
      </c>
      <c r="AA269" s="17">
        <v>12632</v>
      </c>
      <c r="AB269" s="17">
        <v>11864</v>
      </c>
      <c r="AC269" s="39">
        <f t="shared" si="24"/>
        <v>6.4733648010788944E-2</v>
      </c>
      <c r="AD269" s="19">
        <v>71.930000000000007</v>
      </c>
      <c r="AE269" s="19">
        <v>63.43</v>
      </c>
      <c r="AF269" s="18">
        <f t="shared" si="25"/>
        <v>0.13400599085606191</v>
      </c>
      <c r="AG269" s="17">
        <v>303</v>
      </c>
      <c r="AH269" s="17">
        <v>14424</v>
      </c>
      <c r="AI269" s="19">
        <v>1185.44</v>
      </c>
      <c r="AJ269" s="19">
        <v>1191.31</v>
      </c>
      <c r="AK269" s="18">
        <f t="shared" si="26"/>
        <v>-4.9273488848409659E-3</v>
      </c>
      <c r="AL269" s="19">
        <v>684.91</v>
      </c>
      <c r="AM269" s="19">
        <v>1297.82</v>
      </c>
      <c r="AO269" s="19">
        <v>15.69</v>
      </c>
    </row>
    <row r="270" spans="1:42" ht="17" customHeight="1" x14ac:dyDescent="0.35">
      <c r="A270" s="11">
        <v>269</v>
      </c>
      <c r="B270" s="12" t="s">
        <v>1266</v>
      </c>
      <c r="C270" s="11" t="s">
        <v>181</v>
      </c>
      <c r="D270" s="11" t="s">
        <v>1267</v>
      </c>
      <c r="E270" s="11" t="s">
        <v>68</v>
      </c>
      <c r="G270" s="13">
        <v>11847</v>
      </c>
      <c r="H270" s="13">
        <v>10699</v>
      </c>
      <c r="N270" s="15" t="s">
        <v>1644</v>
      </c>
      <c r="T270" s="43">
        <v>63</v>
      </c>
      <c r="U270" s="43">
        <v>2</v>
      </c>
      <c r="V270" s="43">
        <v>6</v>
      </c>
      <c r="W270" s="46">
        <f t="shared" si="27"/>
        <v>0.25</v>
      </c>
      <c r="AA270" s="17">
        <v>11847</v>
      </c>
      <c r="AB270" s="17">
        <v>10699</v>
      </c>
      <c r="AC270" s="39">
        <f t="shared" si="24"/>
        <v>0.10729974763996636</v>
      </c>
      <c r="AF270" s="18"/>
      <c r="AH270" s="17">
        <v>171473</v>
      </c>
    </row>
    <row r="271" spans="1:42" ht="17" customHeight="1" x14ac:dyDescent="0.35">
      <c r="A271" s="11">
        <v>270</v>
      </c>
      <c r="B271" s="12" t="s">
        <v>1346</v>
      </c>
      <c r="C271" s="11" t="s">
        <v>1</v>
      </c>
      <c r="D271" s="11" t="s">
        <v>1347</v>
      </c>
      <c r="E271" s="11" t="s">
        <v>66</v>
      </c>
      <c r="F271" s="11" t="s">
        <v>1348</v>
      </c>
      <c r="G271" s="13">
        <v>11809</v>
      </c>
      <c r="H271" s="13">
        <v>9144</v>
      </c>
      <c r="I271" s="14">
        <v>43920</v>
      </c>
      <c r="J271" s="15">
        <v>4.0999999999999996</v>
      </c>
      <c r="K271" s="34" t="s">
        <v>123</v>
      </c>
      <c r="L271" s="15">
        <v>6.9</v>
      </c>
      <c r="M271" s="15">
        <v>0</v>
      </c>
      <c r="N271" s="15" t="s">
        <v>1644</v>
      </c>
      <c r="P271" s="19">
        <v>9.6999999999999993</v>
      </c>
      <c r="Q271" s="17">
        <v>82</v>
      </c>
      <c r="R271" s="26">
        <v>117.54900000000001</v>
      </c>
      <c r="S271" s="13">
        <v>420</v>
      </c>
      <c r="T271" s="43">
        <v>56.3</v>
      </c>
      <c r="U271" s="43">
        <v>2</v>
      </c>
      <c r="V271" s="43">
        <v>9</v>
      </c>
      <c r="W271" s="46">
        <f t="shared" si="27"/>
        <v>0.18181818181818182</v>
      </c>
      <c r="X271" s="16">
        <v>44243</v>
      </c>
      <c r="Y271" s="16">
        <v>44196</v>
      </c>
      <c r="Z271" s="16" t="s">
        <v>1649</v>
      </c>
      <c r="AA271" s="17">
        <v>11443</v>
      </c>
      <c r="AB271" s="17">
        <v>11809</v>
      </c>
      <c r="AC271" s="39">
        <f t="shared" si="24"/>
        <v>-3.0993310187145396E-2</v>
      </c>
      <c r="AD271" s="19">
        <v>1.3</v>
      </c>
      <c r="AE271" s="19">
        <v>1.86</v>
      </c>
      <c r="AF271" s="18">
        <f t="shared" ref="AF271:AF286" si="28">(AD271-AE271)/AE271</f>
        <v>-0.30107526881720431</v>
      </c>
      <c r="AG271" s="17">
        <v>2583</v>
      </c>
      <c r="AH271" s="17">
        <v>25200</v>
      </c>
      <c r="AI271" s="19">
        <v>19.66</v>
      </c>
      <c r="AJ271" s="19">
        <v>22.31</v>
      </c>
      <c r="AK271" s="18">
        <f t="shared" ref="AK271:AK286" si="29">(AI271-AJ271)/AJ271</f>
        <v>-0.11878081577767811</v>
      </c>
      <c r="AL271" s="19">
        <v>11.3</v>
      </c>
      <c r="AM271" s="19">
        <v>24.2</v>
      </c>
      <c r="AN271" s="22">
        <v>3.4299999999999997E-2</v>
      </c>
      <c r="AO271" s="19">
        <v>14.52</v>
      </c>
    </row>
    <row r="272" spans="1:42" ht="17" customHeight="1" x14ac:dyDescent="0.35">
      <c r="A272" s="11">
        <v>271</v>
      </c>
      <c r="B272" s="12" t="s">
        <v>102</v>
      </c>
      <c r="C272" s="11" t="s">
        <v>40</v>
      </c>
      <c r="D272" s="11" t="s">
        <v>103</v>
      </c>
      <c r="E272" s="11" t="s">
        <v>66</v>
      </c>
      <c r="F272" s="11" t="s">
        <v>104</v>
      </c>
      <c r="G272" s="13">
        <v>11785</v>
      </c>
      <c r="H272" s="13">
        <v>10989</v>
      </c>
      <c r="I272" s="14">
        <v>43921</v>
      </c>
      <c r="J272" s="15">
        <v>2.669</v>
      </c>
      <c r="K272" s="34" t="s">
        <v>123</v>
      </c>
      <c r="L272" s="15">
        <v>12.2</v>
      </c>
      <c r="M272" s="15">
        <v>0</v>
      </c>
      <c r="N272" s="15" t="s">
        <v>1644</v>
      </c>
      <c r="P272" s="19">
        <v>16.100000000000001</v>
      </c>
      <c r="Q272" s="17">
        <v>153</v>
      </c>
      <c r="R272" s="26">
        <v>105.565</v>
      </c>
      <c r="S272" s="13">
        <v>490.5</v>
      </c>
      <c r="T272" s="43">
        <v>58.81818181818182</v>
      </c>
      <c r="U272" s="43">
        <v>5</v>
      </c>
      <c r="V272" s="43">
        <v>6</v>
      </c>
      <c r="W272" s="46">
        <f t="shared" si="27"/>
        <v>0.45454545454545453</v>
      </c>
      <c r="X272" s="16">
        <v>44251</v>
      </c>
      <c r="Y272" s="16">
        <v>44196</v>
      </c>
      <c r="Z272" s="16" t="s">
        <v>1649</v>
      </c>
      <c r="AA272" s="17">
        <v>11691</v>
      </c>
      <c r="AB272" s="17">
        <v>10721</v>
      </c>
      <c r="AC272" s="39">
        <f t="shared" si="24"/>
        <v>9.0476634642290832E-2</v>
      </c>
      <c r="AD272" s="19">
        <v>2.12</v>
      </c>
      <c r="AE272" s="19">
        <v>2.67</v>
      </c>
      <c r="AF272" s="18">
        <f t="shared" si="28"/>
        <v>-0.20599250936329583</v>
      </c>
      <c r="AG272" s="17">
        <v>11952</v>
      </c>
      <c r="AH272" s="17">
        <v>549009</v>
      </c>
      <c r="AI272" s="19">
        <v>52.87</v>
      </c>
      <c r="AJ272" s="19">
        <v>46.55</v>
      </c>
      <c r="AK272" s="18">
        <f t="shared" si="29"/>
        <v>0.13576799140708917</v>
      </c>
      <c r="AL272" s="19">
        <v>28</v>
      </c>
      <c r="AM272" s="19">
        <v>66.61</v>
      </c>
      <c r="AN272" s="22">
        <v>1.11E-2</v>
      </c>
      <c r="AO272" s="19">
        <v>30.41</v>
      </c>
    </row>
    <row r="273" spans="1:43" ht="17" customHeight="1" x14ac:dyDescent="0.35">
      <c r="A273" s="11">
        <v>272</v>
      </c>
      <c r="B273" s="12" t="s">
        <v>1428</v>
      </c>
      <c r="C273" s="11" t="s">
        <v>228</v>
      </c>
      <c r="D273" s="11" t="s">
        <v>1429</v>
      </c>
      <c r="E273" s="11" t="s">
        <v>66</v>
      </c>
      <c r="F273" s="11" t="s">
        <v>1430</v>
      </c>
      <c r="G273" s="13">
        <v>11665</v>
      </c>
      <c r="H273" s="13">
        <v>11151</v>
      </c>
      <c r="I273" s="14">
        <v>43906</v>
      </c>
      <c r="J273" s="15">
        <v>4.7</v>
      </c>
      <c r="K273" s="34" t="s">
        <v>122</v>
      </c>
      <c r="L273" s="15">
        <v>10.8</v>
      </c>
      <c r="M273" s="15">
        <v>0.39</v>
      </c>
      <c r="N273" s="15" t="s">
        <v>1644</v>
      </c>
      <c r="P273" s="19">
        <v>14</v>
      </c>
      <c r="Q273" s="17">
        <v>420</v>
      </c>
      <c r="R273" s="26">
        <v>33.39</v>
      </c>
      <c r="S273" s="13">
        <v>315</v>
      </c>
      <c r="T273" s="43"/>
      <c r="U273" s="43">
        <v>2</v>
      </c>
      <c r="V273" s="43">
        <v>6</v>
      </c>
      <c r="W273" s="46">
        <f t="shared" si="27"/>
        <v>0.25</v>
      </c>
      <c r="X273" s="16">
        <v>44253</v>
      </c>
      <c r="Y273" s="16">
        <v>44196</v>
      </c>
      <c r="Z273" s="16" t="s">
        <v>1649</v>
      </c>
      <c r="AA273" s="17">
        <v>11575</v>
      </c>
      <c r="AB273" s="17">
        <v>11665</v>
      </c>
      <c r="AC273" s="39">
        <f t="shared" si="24"/>
        <v>-7.715387912558937E-3</v>
      </c>
      <c r="AD273" s="19">
        <v>4.3</v>
      </c>
      <c r="AE273" s="19">
        <v>3.78</v>
      </c>
      <c r="AF273" s="18">
        <f t="shared" si="28"/>
        <v>0.13756613756613759</v>
      </c>
      <c r="AG273" s="17">
        <v>4593</v>
      </c>
      <c r="AH273" s="17">
        <v>16670</v>
      </c>
      <c r="AI273" s="19">
        <v>100.2</v>
      </c>
      <c r="AJ273" s="19">
        <v>72.540000000000006</v>
      </c>
      <c r="AK273" s="18">
        <f t="shared" si="29"/>
        <v>0.38130686517783285</v>
      </c>
      <c r="AL273" s="19">
        <v>42.97</v>
      </c>
      <c r="AM273" s="19">
        <v>101.95</v>
      </c>
      <c r="AN273" s="22">
        <v>8.3000000000000001E-3</v>
      </c>
      <c r="AO273" s="19">
        <v>22.39</v>
      </c>
    </row>
    <row r="274" spans="1:43" ht="17" customHeight="1" x14ac:dyDescent="0.35">
      <c r="A274" s="11">
        <v>273</v>
      </c>
      <c r="B274" s="12" t="s">
        <v>195</v>
      </c>
      <c r="C274" s="11" t="s">
        <v>196</v>
      </c>
      <c r="D274" s="11" t="s">
        <v>197</v>
      </c>
      <c r="E274" s="11" t="s">
        <v>66</v>
      </c>
      <c r="F274" s="11" t="s">
        <v>198</v>
      </c>
      <c r="G274" s="13">
        <v>11618</v>
      </c>
      <c r="H274" s="13">
        <v>10466</v>
      </c>
      <c r="I274" s="14">
        <v>43902</v>
      </c>
      <c r="J274" s="15">
        <v>3.32</v>
      </c>
      <c r="K274" s="34" t="s">
        <v>123</v>
      </c>
      <c r="L274" s="15">
        <v>11</v>
      </c>
      <c r="M274" s="15">
        <v>1</v>
      </c>
      <c r="N274" s="15" t="s">
        <v>1644</v>
      </c>
      <c r="P274" s="19">
        <v>10.6</v>
      </c>
      <c r="Q274" s="17">
        <v>86</v>
      </c>
      <c r="R274" s="26">
        <v>123.30500000000001</v>
      </c>
      <c r="S274" s="13">
        <v>395.07100000000003</v>
      </c>
      <c r="T274" s="43">
        <v>57.615384615384613</v>
      </c>
      <c r="U274" s="43">
        <v>5</v>
      </c>
      <c r="V274" s="43">
        <v>8</v>
      </c>
      <c r="W274" s="46">
        <f t="shared" si="27"/>
        <v>0.38461538461538464</v>
      </c>
      <c r="AA274" s="17">
        <v>12592.5</v>
      </c>
      <c r="AB274" s="17">
        <v>11650</v>
      </c>
      <c r="AC274" s="39">
        <f t="shared" si="24"/>
        <v>8.0901287553648074E-2</v>
      </c>
      <c r="AD274" s="19">
        <v>2.88</v>
      </c>
      <c r="AE274" s="19">
        <v>4.34</v>
      </c>
      <c r="AF274" s="18">
        <f t="shared" si="28"/>
        <v>-0.33640552995391704</v>
      </c>
      <c r="AG274" s="17">
        <v>0</v>
      </c>
      <c r="AH274" s="17">
        <v>182165</v>
      </c>
      <c r="AI274" s="19">
        <v>35.08</v>
      </c>
      <c r="AJ274" s="19">
        <v>29.43</v>
      </c>
      <c r="AK274" s="18">
        <f t="shared" si="29"/>
        <v>0.19198097179748552</v>
      </c>
      <c r="AL274" s="19">
        <v>10.220000000000001</v>
      </c>
      <c r="AM274" s="19">
        <v>45.21</v>
      </c>
      <c r="AN274" s="22">
        <v>1.7299999999999999E-2</v>
      </c>
      <c r="AO274" s="19">
        <v>15.24</v>
      </c>
    </row>
    <row r="275" spans="1:43" ht="17" customHeight="1" x14ac:dyDescent="0.35">
      <c r="A275" s="11">
        <v>274</v>
      </c>
      <c r="B275" s="12" t="s">
        <v>296</v>
      </c>
      <c r="C275" s="11" t="s">
        <v>297</v>
      </c>
      <c r="D275" s="11" t="s">
        <v>298</v>
      </c>
      <c r="E275" s="11" t="s">
        <v>66</v>
      </c>
      <c r="F275" s="11" t="s">
        <v>299</v>
      </c>
      <c r="G275" s="13">
        <v>11554.8</v>
      </c>
      <c r="H275" s="13">
        <v>11333.4</v>
      </c>
      <c r="I275" s="14">
        <v>43922</v>
      </c>
      <c r="J275" s="15">
        <v>8.82</v>
      </c>
      <c r="K275" s="34" t="s">
        <v>122</v>
      </c>
      <c r="L275" s="15">
        <v>5.8</v>
      </c>
      <c r="M275" s="15">
        <v>1.02</v>
      </c>
      <c r="N275" s="15" t="s">
        <v>1644</v>
      </c>
      <c r="P275" s="19">
        <v>4.5999999999999996</v>
      </c>
      <c r="Q275" s="17">
        <v>314</v>
      </c>
      <c r="R275" s="26">
        <v>41.83</v>
      </c>
      <c r="S275" s="13">
        <v>327.37</v>
      </c>
      <c r="T275" s="43">
        <v>58.3</v>
      </c>
      <c r="U275" s="43">
        <v>3</v>
      </c>
      <c r="V275" s="43">
        <v>8</v>
      </c>
      <c r="W275" s="46">
        <f t="shared" si="27"/>
        <v>0.27272727272727271</v>
      </c>
      <c r="X275" s="16">
        <v>44252</v>
      </c>
      <c r="Y275" s="16">
        <v>44196</v>
      </c>
      <c r="Z275" s="16" t="s">
        <v>1649</v>
      </c>
      <c r="AA275" s="17">
        <v>13979</v>
      </c>
      <c r="AB275" s="17">
        <v>11555</v>
      </c>
      <c r="AC275" s="39">
        <f t="shared" si="24"/>
        <v>0.20977931631328428</v>
      </c>
      <c r="AD275" s="19">
        <v>15.88</v>
      </c>
      <c r="AE275" s="19">
        <v>8.35</v>
      </c>
      <c r="AF275" s="18">
        <f t="shared" si="28"/>
        <v>0.90179640718562892</v>
      </c>
      <c r="AG275" s="17">
        <v>7751.5</v>
      </c>
      <c r="AH275" s="17">
        <v>20071.7</v>
      </c>
      <c r="AI275" s="19">
        <v>203.55</v>
      </c>
      <c r="AJ275" s="19">
        <v>169.17</v>
      </c>
      <c r="AK275" s="18">
        <f t="shared" si="29"/>
        <v>0.20322752261039206</v>
      </c>
      <c r="AL275" s="19">
        <v>98.02</v>
      </c>
      <c r="AM275" s="19">
        <v>252.45</v>
      </c>
      <c r="AO275" s="19">
        <v>15.15</v>
      </c>
      <c r="AP275" s="41"/>
    </row>
    <row r="276" spans="1:43" ht="17" customHeight="1" x14ac:dyDescent="0.35">
      <c r="A276" s="11">
        <v>275</v>
      </c>
      <c r="B276" s="12" t="s">
        <v>391</v>
      </c>
      <c r="C276" s="11" t="s">
        <v>163</v>
      </c>
      <c r="D276" s="11" t="s">
        <v>392</v>
      </c>
      <c r="E276" s="11" t="s">
        <v>66</v>
      </c>
      <c r="F276" s="11" t="s">
        <v>393</v>
      </c>
      <c r="G276" s="13">
        <v>11548</v>
      </c>
      <c r="H276" s="13">
        <v>10787.8</v>
      </c>
      <c r="I276" s="14">
        <v>43944</v>
      </c>
      <c r="J276" s="15">
        <v>2.94</v>
      </c>
      <c r="K276" s="34" t="s">
        <v>121</v>
      </c>
      <c r="L276" s="15">
        <v>11.5</v>
      </c>
      <c r="M276" s="15">
        <v>0.9</v>
      </c>
      <c r="N276" s="15" t="s">
        <v>1644</v>
      </c>
      <c r="P276" s="19">
        <v>14.5</v>
      </c>
      <c r="Q276" s="17">
        <v>190</v>
      </c>
      <c r="R276" s="26">
        <v>76.5</v>
      </c>
      <c r="S276" s="13">
        <v>379.2</v>
      </c>
      <c r="W276" s="46" t="e">
        <f t="shared" si="27"/>
        <v>#DIV/0!</v>
      </c>
      <c r="X276" s="16">
        <v>44256</v>
      </c>
      <c r="Y276" s="16">
        <v>44196</v>
      </c>
      <c r="Z276" s="16" t="s">
        <v>1649</v>
      </c>
      <c r="AA276" s="17">
        <v>1861</v>
      </c>
      <c r="AB276" s="17">
        <v>11547</v>
      </c>
      <c r="AC276" s="39">
        <f t="shared" si="24"/>
        <v>-0.83883259721139691</v>
      </c>
      <c r="AD276" s="19">
        <v>-8.1199999999999992</v>
      </c>
      <c r="AE276" s="19">
        <v>-0.02</v>
      </c>
      <c r="AF276" s="18">
        <f t="shared" si="28"/>
        <v>405</v>
      </c>
      <c r="AG276" s="17">
        <v>2129</v>
      </c>
      <c r="AH276" s="17">
        <v>10589</v>
      </c>
      <c r="AI276" s="19">
        <v>73.48</v>
      </c>
      <c r="AJ276" s="19">
        <v>71.47</v>
      </c>
      <c r="AK276" s="18">
        <f t="shared" si="29"/>
        <v>2.8123688260808802E-2</v>
      </c>
      <c r="AL276" s="19">
        <v>21.7</v>
      </c>
      <c r="AM276" s="19">
        <v>94.63</v>
      </c>
      <c r="AP276" s="37" t="s">
        <v>394</v>
      </c>
    </row>
    <row r="277" spans="1:43" ht="17" customHeight="1" x14ac:dyDescent="0.35">
      <c r="A277" s="11">
        <v>276</v>
      </c>
      <c r="B277" s="12" t="s">
        <v>478</v>
      </c>
      <c r="C277" s="11" t="s">
        <v>25</v>
      </c>
      <c r="D277" s="11" t="s">
        <v>479</v>
      </c>
      <c r="E277" s="11" t="s">
        <v>66</v>
      </c>
      <c r="F277" s="11" t="s">
        <v>480</v>
      </c>
      <c r="G277" s="13">
        <v>11529</v>
      </c>
      <c r="H277" s="13">
        <v>11537</v>
      </c>
      <c r="I277" s="14">
        <v>43929</v>
      </c>
      <c r="J277" s="15">
        <v>3.1</v>
      </c>
      <c r="K277" s="34" t="s">
        <v>123</v>
      </c>
      <c r="L277" s="15">
        <v>5.9</v>
      </c>
      <c r="M277" s="15">
        <v>0.36799999999999999</v>
      </c>
      <c r="N277" s="15" t="s">
        <v>1644</v>
      </c>
      <c r="P277" s="19">
        <v>16.899999999999999</v>
      </c>
      <c r="Q277" s="17">
        <v>150</v>
      </c>
      <c r="R277" s="26">
        <v>113.02200000000001</v>
      </c>
      <c r="S277" s="13">
        <v>312</v>
      </c>
      <c r="W277" s="46" t="e">
        <f t="shared" si="27"/>
        <v>#DIV/0!</v>
      </c>
      <c r="X277" s="16">
        <v>44244</v>
      </c>
      <c r="Y277" s="16">
        <v>44196</v>
      </c>
      <c r="Z277" s="16" t="s">
        <v>1649</v>
      </c>
      <c r="AA277" s="17">
        <v>11526</v>
      </c>
      <c r="AB277" s="17">
        <v>11529</v>
      </c>
      <c r="AC277" s="39">
        <f t="shared" si="24"/>
        <v>-2.6021337496747333E-4</v>
      </c>
      <c r="AD277" s="19">
        <v>2.79</v>
      </c>
      <c r="AE277" s="19">
        <v>2.64</v>
      </c>
      <c r="AF277" s="18">
        <f t="shared" si="28"/>
        <v>5.6818181818181782E-2</v>
      </c>
      <c r="AG277" s="17">
        <v>0</v>
      </c>
      <c r="AH277" s="17">
        <v>53957</v>
      </c>
      <c r="AI277" s="19">
        <v>66.67</v>
      </c>
      <c r="AJ277" s="19">
        <v>61.86</v>
      </c>
      <c r="AK277" s="18">
        <f t="shared" si="29"/>
        <v>7.7756223731005533E-2</v>
      </c>
      <c r="AL277" s="19">
        <v>46.58</v>
      </c>
      <c r="AM277" s="19">
        <v>76.44</v>
      </c>
      <c r="AN277" s="22">
        <v>2.98E-2</v>
      </c>
      <c r="AO277" s="19">
        <v>22.21</v>
      </c>
    </row>
    <row r="278" spans="1:43" ht="17" customHeight="1" x14ac:dyDescent="0.35">
      <c r="A278" s="11">
        <v>277</v>
      </c>
      <c r="B278" s="12" t="s">
        <v>1516</v>
      </c>
      <c r="C278" s="11" t="s">
        <v>1328</v>
      </c>
      <c r="D278" s="11" t="s">
        <v>1517</v>
      </c>
      <c r="E278" s="11" t="s">
        <v>66</v>
      </c>
      <c r="F278" s="11" t="s">
        <v>1518</v>
      </c>
      <c r="G278" s="13">
        <v>11503</v>
      </c>
      <c r="H278" s="13">
        <v>11290</v>
      </c>
      <c r="I278" s="14">
        <v>43910</v>
      </c>
      <c r="J278" s="15">
        <v>4.54</v>
      </c>
      <c r="K278" s="15" t="s">
        <v>122</v>
      </c>
      <c r="L278" s="15">
        <v>9.9</v>
      </c>
      <c r="M278" s="15">
        <v>0.32600000000000001</v>
      </c>
      <c r="N278" s="15" t="s">
        <v>1644</v>
      </c>
      <c r="P278" s="19">
        <v>14.28</v>
      </c>
      <c r="Q278" s="17">
        <v>291</v>
      </c>
      <c r="R278" s="26">
        <v>49.121000000000002</v>
      </c>
      <c r="S278" s="13">
        <v>357.49599999999998</v>
      </c>
      <c r="T278" s="43">
        <v>67.545454545454547</v>
      </c>
      <c r="U278" s="43">
        <v>5</v>
      </c>
      <c r="V278" s="43">
        <v>6</v>
      </c>
      <c r="W278" s="46">
        <f t="shared" si="27"/>
        <v>0.45454545454545453</v>
      </c>
      <c r="X278" s="16">
        <v>44239</v>
      </c>
      <c r="Y278" s="16">
        <v>44196</v>
      </c>
      <c r="Z278" s="16" t="s">
        <v>1649</v>
      </c>
      <c r="AA278" s="17">
        <v>11303</v>
      </c>
      <c r="AB278" s="17">
        <v>11503</v>
      </c>
      <c r="AC278" s="39">
        <f t="shared" si="24"/>
        <v>-1.738676866904286E-2</v>
      </c>
      <c r="AD278" s="19">
        <v>0.54</v>
      </c>
      <c r="AE278" s="19">
        <v>1.07</v>
      </c>
      <c r="AF278" s="18">
        <f t="shared" si="28"/>
        <v>-0.49532710280373832</v>
      </c>
      <c r="AG278" s="17">
        <v>2460</v>
      </c>
      <c r="AH278" s="17">
        <v>30775</v>
      </c>
      <c r="AI278" s="19">
        <v>35.78</v>
      </c>
      <c r="AJ278" s="19">
        <v>28.04</v>
      </c>
      <c r="AK278" s="18">
        <f t="shared" si="29"/>
        <v>0.27603423680456501</v>
      </c>
      <c r="AL278" s="19">
        <v>17.440000000000001</v>
      </c>
      <c r="AM278" s="19">
        <v>39.78</v>
      </c>
      <c r="AN278" s="22">
        <v>2.5499999999999998E-2</v>
      </c>
      <c r="AO278" s="19">
        <v>71.430000000000007</v>
      </c>
      <c r="AP278" s="1"/>
    </row>
    <row r="279" spans="1:43" ht="17" customHeight="1" x14ac:dyDescent="0.35">
      <c r="A279" s="11">
        <v>278</v>
      </c>
      <c r="B279" s="12" t="s">
        <v>569</v>
      </c>
      <c r="C279" s="11" t="s">
        <v>35</v>
      </c>
      <c r="D279" s="11" t="s">
        <v>570</v>
      </c>
      <c r="E279" s="11" t="s">
        <v>66</v>
      </c>
      <c r="F279" s="11" t="s">
        <v>571</v>
      </c>
      <c r="G279" s="13">
        <v>11486</v>
      </c>
      <c r="H279" s="13">
        <v>11221</v>
      </c>
      <c r="I279" s="14">
        <v>43909</v>
      </c>
      <c r="J279" s="15">
        <v>2.9</v>
      </c>
      <c r="K279" s="34" t="s">
        <v>121</v>
      </c>
      <c r="L279" s="15">
        <v>5.7</v>
      </c>
      <c r="M279" s="15">
        <v>0.372</v>
      </c>
      <c r="N279" s="15" t="s">
        <v>1644</v>
      </c>
      <c r="P279" s="19">
        <v>7.7</v>
      </c>
      <c r="Q279" s="17">
        <v>116</v>
      </c>
      <c r="R279" s="26">
        <v>66</v>
      </c>
      <c r="S279" s="13">
        <v>282</v>
      </c>
      <c r="T279" s="43"/>
      <c r="U279" s="43"/>
      <c r="V279" s="43"/>
      <c r="W279" s="46" t="e">
        <f t="shared" si="27"/>
        <v>#DIV/0!</v>
      </c>
      <c r="X279" s="16">
        <v>44251</v>
      </c>
      <c r="Y279" s="16">
        <v>44196</v>
      </c>
      <c r="Z279" s="16" t="s">
        <v>1649</v>
      </c>
      <c r="AA279" s="17">
        <v>11797</v>
      </c>
      <c r="AB279" s="17">
        <v>11486</v>
      </c>
      <c r="AC279" s="39">
        <f t="shared" si="24"/>
        <v>2.707644088455511E-2</v>
      </c>
      <c r="AD279" s="19">
        <v>12.82</v>
      </c>
      <c r="AE279" s="19">
        <v>15.32</v>
      </c>
      <c r="AF279" s="18">
        <f t="shared" si="28"/>
        <v>-0.16318537859007834</v>
      </c>
      <c r="AG279" s="17">
        <v>391</v>
      </c>
      <c r="AH279" s="17">
        <v>6295</v>
      </c>
      <c r="AI279" s="19">
        <v>406.66</v>
      </c>
      <c r="AJ279" s="19">
        <v>331.03</v>
      </c>
      <c r="AK279" s="18">
        <f t="shared" si="29"/>
        <v>0.22846871884723458</v>
      </c>
      <c r="AL279" s="19">
        <v>200.61</v>
      </c>
      <c r="AM279" s="19">
        <v>427.9</v>
      </c>
      <c r="AN279" s="22">
        <v>1.5299999999999999E-2</v>
      </c>
      <c r="AO279" s="19">
        <v>31.08</v>
      </c>
    </row>
    <row r="280" spans="1:43" ht="17" customHeight="1" x14ac:dyDescent="0.35">
      <c r="A280" s="11">
        <v>279</v>
      </c>
      <c r="B280" s="12" t="s">
        <v>655</v>
      </c>
      <c r="C280" s="11" t="s">
        <v>228</v>
      </c>
      <c r="D280" s="11" t="s">
        <v>656</v>
      </c>
      <c r="E280" s="11" t="s">
        <v>66</v>
      </c>
      <c r="F280" s="11" t="s">
        <v>657</v>
      </c>
      <c r="G280" s="13">
        <v>11474</v>
      </c>
      <c r="H280" s="13">
        <v>11635</v>
      </c>
      <c r="I280" s="14">
        <v>43906</v>
      </c>
      <c r="J280" s="15">
        <v>3.5</v>
      </c>
      <c r="K280" s="34" t="s">
        <v>122</v>
      </c>
      <c r="L280" s="15">
        <v>11.9</v>
      </c>
      <c r="M280" s="15">
        <v>1.7</v>
      </c>
      <c r="N280" s="15" t="s">
        <v>1644</v>
      </c>
      <c r="P280" s="19">
        <v>11.9</v>
      </c>
      <c r="Q280" s="17">
        <v>126</v>
      </c>
      <c r="R280" s="26">
        <v>93.903000000000006</v>
      </c>
      <c r="S280" s="13">
        <v>291.72300000000001</v>
      </c>
      <c r="T280" s="43">
        <v>62</v>
      </c>
      <c r="U280" s="43">
        <v>2</v>
      </c>
      <c r="V280" s="43">
        <v>8</v>
      </c>
      <c r="W280" s="46">
        <f t="shared" si="27"/>
        <v>0.2</v>
      </c>
      <c r="X280" s="16">
        <v>44244</v>
      </c>
      <c r="Y280" s="16">
        <v>44196</v>
      </c>
      <c r="Z280" s="16" t="s">
        <v>1649</v>
      </c>
      <c r="AA280" s="17">
        <v>11781</v>
      </c>
      <c r="AB280" s="17">
        <v>11474</v>
      </c>
      <c r="AC280" s="39">
        <f t="shared" si="24"/>
        <v>2.6756144326302946E-2</v>
      </c>
      <c r="AD280" s="19">
        <v>1.76</v>
      </c>
      <c r="AE280" s="19">
        <v>1.66</v>
      </c>
      <c r="AF280" s="18">
        <f t="shared" si="28"/>
        <v>6.0240963855421742E-2</v>
      </c>
      <c r="AG280" s="17">
        <v>4484</v>
      </c>
      <c r="AH280" s="17">
        <v>18252</v>
      </c>
      <c r="AI280" s="19">
        <v>93.02</v>
      </c>
      <c r="AJ280" s="19">
        <v>64.069999999999993</v>
      </c>
      <c r="AK280" s="18">
        <f t="shared" si="29"/>
        <v>0.45184953956609969</v>
      </c>
      <c r="AL280" s="19">
        <v>51.26</v>
      </c>
      <c r="AM280" s="19">
        <v>102.76</v>
      </c>
      <c r="AN280" s="22">
        <v>7.3000000000000001E-3</v>
      </c>
      <c r="AO280" s="19">
        <v>46.93</v>
      </c>
    </row>
    <row r="281" spans="1:43" ht="17" customHeight="1" x14ac:dyDescent="0.35">
      <c r="A281" s="11">
        <v>280</v>
      </c>
      <c r="B281" s="12" t="s">
        <v>745</v>
      </c>
      <c r="C281" s="11" t="s">
        <v>163</v>
      </c>
      <c r="D281" s="11" t="s">
        <v>746</v>
      </c>
      <c r="E281" s="11" t="s">
        <v>66</v>
      </c>
      <c r="F281" s="11" t="s">
        <v>747</v>
      </c>
      <c r="G281" s="13">
        <v>11389</v>
      </c>
      <c r="I281" s="14">
        <v>44097</v>
      </c>
      <c r="J281" s="15">
        <v>6.93</v>
      </c>
      <c r="K281" s="34" t="s">
        <v>121</v>
      </c>
      <c r="L281" s="15">
        <v>10.5</v>
      </c>
      <c r="M281" s="15">
        <v>0.52</v>
      </c>
      <c r="N281" s="15" t="s">
        <v>1644</v>
      </c>
      <c r="P281" s="19">
        <v>29.1</v>
      </c>
      <c r="Q281" s="17">
        <v>359</v>
      </c>
      <c r="R281" s="26">
        <v>81.3</v>
      </c>
      <c r="S281" s="13">
        <v>349.98</v>
      </c>
      <c r="T281" s="43">
        <v>60.2</v>
      </c>
      <c r="U281" s="43">
        <v>5</v>
      </c>
      <c r="V281" s="43">
        <v>7</v>
      </c>
      <c r="W281" s="46">
        <f t="shared" si="27"/>
        <v>0.41666666666666669</v>
      </c>
      <c r="X281" s="16">
        <v>44053</v>
      </c>
      <c r="Y281" s="16">
        <v>44012</v>
      </c>
      <c r="AA281" s="17">
        <v>12303</v>
      </c>
      <c r="AB281" s="17">
        <v>11389</v>
      </c>
      <c r="AC281" s="39">
        <f t="shared" si="24"/>
        <v>8.0252875581701646E-2</v>
      </c>
      <c r="AD281" s="19">
        <v>1.62</v>
      </c>
      <c r="AE281" s="19">
        <v>2.57</v>
      </c>
      <c r="AF281" s="18">
        <f t="shared" si="28"/>
        <v>-0.36964980544747073</v>
      </c>
      <c r="AG281" s="17">
        <v>3409</v>
      </c>
      <c r="AH281" s="17">
        <v>21750</v>
      </c>
      <c r="AI281" s="19">
        <v>29.12</v>
      </c>
      <c r="AJ281" s="19">
        <v>36.5</v>
      </c>
      <c r="AK281" s="18">
        <f t="shared" si="29"/>
        <v>-0.20219178082191777</v>
      </c>
      <c r="AL281" s="19">
        <v>19.809999999999999</v>
      </c>
      <c r="AM281" s="19">
        <v>42.62</v>
      </c>
      <c r="AN281" s="22">
        <v>1.18E-2</v>
      </c>
      <c r="AO281" s="19">
        <v>16.75</v>
      </c>
    </row>
    <row r="282" spans="1:43" ht="17.25" customHeight="1" x14ac:dyDescent="0.35">
      <c r="A282" s="11">
        <v>281</v>
      </c>
      <c r="B282" s="12" t="s">
        <v>836</v>
      </c>
      <c r="C282" s="11" t="s">
        <v>797</v>
      </c>
      <c r="D282" s="11" t="s">
        <v>837</v>
      </c>
      <c r="E282" s="11" t="s">
        <v>66</v>
      </c>
      <c r="F282" s="11" t="s">
        <v>838</v>
      </c>
      <c r="G282" s="13">
        <v>11378.3</v>
      </c>
      <c r="H282" s="13">
        <v>10772.3</v>
      </c>
      <c r="I282" s="14">
        <v>43930</v>
      </c>
      <c r="J282" s="15">
        <v>3.2</v>
      </c>
      <c r="K282" s="34" t="s">
        <v>122</v>
      </c>
      <c r="L282" s="15">
        <v>3.7</v>
      </c>
      <c r="M282" s="15">
        <v>0.26</v>
      </c>
      <c r="N282" s="15" t="s">
        <v>1644</v>
      </c>
      <c r="P282" s="19">
        <v>24.5</v>
      </c>
      <c r="Q282" s="17">
        <v>629</v>
      </c>
      <c r="R282" s="26">
        <v>39</v>
      </c>
      <c r="S282" s="13">
        <v>395</v>
      </c>
      <c r="T282" s="43">
        <v>63.18181818181818</v>
      </c>
      <c r="U282" s="43">
        <v>4</v>
      </c>
      <c r="V282" s="43">
        <v>7</v>
      </c>
      <c r="W282" s="46">
        <f t="shared" si="27"/>
        <v>0.36363636363636365</v>
      </c>
      <c r="X282" s="16">
        <v>44252</v>
      </c>
      <c r="Y282" s="16">
        <v>44196</v>
      </c>
      <c r="Z282" s="16" t="s">
        <v>1649</v>
      </c>
      <c r="AA282" s="17">
        <v>11559</v>
      </c>
      <c r="AB282" s="17">
        <v>11378</v>
      </c>
      <c r="AC282" s="39">
        <f t="shared" si="24"/>
        <v>1.5907892423976094E-2</v>
      </c>
      <c r="AD282" s="19">
        <v>10.99</v>
      </c>
      <c r="AE282" s="19">
        <v>9.1300000000000008</v>
      </c>
      <c r="AF282" s="18">
        <f t="shared" si="28"/>
        <v>0.20372398685651691</v>
      </c>
      <c r="AG282" s="17">
        <v>3883</v>
      </c>
      <c r="AH282" s="17">
        <v>13477</v>
      </c>
      <c r="AI282" s="19">
        <v>137.5</v>
      </c>
      <c r="AJ282" s="19">
        <v>143.24</v>
      </c>
      <c r="AK282" s="18">
        <f t="shared" si="29"/>
        <v>-4.0072605417481214E-2</v>
      </c>
      <c r="AL282" s="19">
        <v>65.2</v>
      </c>
      <c r="AM282" s="19">
        <v>143.83000000000001</v>
      </c>
      <c r="AN282" s="22">
        <v>6.1000000000000004E-3</v>
      </c>
      <c r="AO282" s="19">
        <v>12.25</v>
      </c>
      <c r="AQ282" s="11"/>
    </row>
    <row r="283" spans="1:43" ht="17.25" customHeight="1" x14ac:dyDescent="0.35">
      <c r="A283" s="11">
        <v>282</v>
      </c>
      <c r="B283" s="12" t="s">
        <v>927</v>
      </c>
      <c r="C283" s="11" t="s">
        <v>222</v>
      </c>
      <c r="D283" s="11" t="s">
        <v>928</v>
      </c>
      <c r="E283" s="11" t="s">
        <v>66</v>
      </c>
      <c r="F283" s="11" t="s">
        <v>929</v>
      </c>
      <c r="G283" s="13">
        <v>11362</v>
      </c>
      <c r="H283" s="13">
        <v>11127</v>
      </c>
      <c r="I283" s="14">
        <v>43907</v>
      </c>
      <c r="J283" s="15">
        <v>4.2</v>
      </c>
      <c r="K283" s="34" t="s">
        <v>122</v>
      </c>
      <c r="L283" s="15">
        <v>10.44</v>
      </c>
      <c r="M283" s="15">
        <v>0.41</v>
      </c>
      <c r="N283" s="15" t="s">
        <v>1644</v>
      </c>
      <c r="P283" s="19">
        <v>13.91</v>
      </c>
      <c r="Q283" s="17">
        <v>323</v>
      </c>
      <c r="R283" s="26">
        <v>43</v>
      </c>
      <c r="S283" s="13">
        <v>386</v>
      </c>
      <c r="T283" s="17">
        <v>68.25</v>
      </c>
      <c r="U283" s="17">
        <v>4</v>
      </c>
      <c r="V283" s="17">
        <v>8</v>
      </c>
      <c r="W283" s="46">
        <f t="shared" si="27"/>
        <v>0.33333333333333331</v>
      </c>
      <c r="X283" s="16">
        <v>44238</v>
      </c>
      <c r="Y283" s="16">
        <v>44196</v>
      </c>
      <c r="Z283" s="16" t="s">
        <v>1649</v>
      </c>
      <c r="AA283" s="17">
        <v>11673</v>
      </c>
      <c r="AB283" s="17">
        <v>11362</v>
      </c>
      <c r="AC283" s="39">
        <f t="shared" si="24"/>
        <v>2.737194155958458E-2</v>
      </c>
      <c r="AD283" s="19">
        <v>2.13</v>
      </c>
      <c r="AE283" s="19">
        <v>1.93</v>
      </c>
      <c r="AF283" s="18">
        <f t="shared" si="28"/>
        <v>0.10362694300518133</v>
      </c>
      <c r="AG283" s="17">
        <v>3217</v>
      </c>
      <c r="AH283" s="17">
        <v>20019</v>
      </c>
      <c r="AI283" s="19">
        <v>79.989999999999995</v>
      </c>
      <c r="AJ283" s="19">
        <v>82.42</v>
      </c>
      <c r="AK283" s="18">
        <f t="shared" si="29"/>
        <v>-2.9483135161368683E-2</v>
      </c>
      <c r="AL283" s="19">
        <v>69.099999999999994</v>
      </c>
      <c r="AM283" s="19">
        <v>95.19</v>
      </c>
      <c r="AN283" s="22">
        <v>1.26E-2</v>
      </c>
      <c r="AO283" s="19">
        <v>36.840000000000003</v>
      </c>
      <c r="AQ283" s="11"/>
    </row>
    <row r="284" spans="1:43" ht="17.25" customHeight="1" x14ac:dyDescent="0.35">
      <c r="A284" s="11">
        <v>283</v>
      </c>
      <c r="B284" s="12" t="s">
        <v>1012</v>
      </c>
      <c r="C284" s="11" t="s">
        <v>364</v>
      </c>
      <c r="D284" s="11" t="s">
        <v>1013</v>
      </c>
      <c r="E284" s="11" t="s">
        <v>66</v>
      </c>
      <c r="F284" s="11" t="s">
        <v>1014</v>
      </c>
      <c r="G284" s="13">
        <v>11296</v>
      </c>
      <c r="H284" s="13">
        <v>11458</v>
      </c>
      <c r="I284" s="14">
        <v>43917</v>
      </c>
      <c r="J284" s="15">
        <v>1.5840000000000001</v>
      </c>
      <c r="K284" s="34" t="s">
        <v>124</v>
      </c>
      <c r="L284" s="15">
        <v>3.4</v>
      </c>
      <c r="M284" s="15">
        <v>3.9E-2</v>
      </c>
      <c r="N284" s="15" t="s">
        <v>1644</v>
      </c>
      <c r="P284" s="19">
        <v>16.600000000000001</v>
      </c>
      <c r="Q284" s="17">
        <v>154</v>
      </c>
      <c r="R284" s="26">
        <v>108.348</v>
      </c>
      <c r="S284" s="13">
        <v>328.6</v>
      </c>
      <c r="T284" s="17">
        <v>61</v>
      </c>
      <c r="U284" s="17">
        <v>3</v>
      </c>
      <c r="V284" s="17">
        <v>8</v>
      </c>
      <c r="W284" s="46">
        <f t="shared" si="27"/>
        <v>0.27272727272727271</v>
      </c>
      <c r="X284" s="16">
        <v>44231</v>
      </c>
      <c r="Y284" s="16">
        <v>44196</v>
      </c>
      <c r="Z284" s="16" t="s">
        <v>1649</v>
      </c>
      <c r="AA284" s="17">
        <v>9789</v>
      </c>
      <c r="AB284" s="17">
        <v>11296</v>
      </c>
      <c r="AC284" s="39">
        <f t="shared" si="24"/>
        <v>-0.1334100566572238</v>
      </c>
      <c r="AD284" s="19">
        <v>7.84</v>
      </c>
      <c r="AE284" s="19">
        <v>10.25</v>
      </c>
      <c r="AF284" s="18">
        <f t="shared" si="28"/>
        <v>-0.23512195121951221</v>
      </c>
      <c r="AG284" s="17">
        <v>0</v>
      </c>
      <c r="AH284" s="17">
        <v>37962</v>
      </c>
      <c r="AI284" s="19">
        <v>236.65</v>
      </c>
      <c r="AJ284" s="19">
        <v>189.68</v>
      </c>
      <c r="AK284" s="18">
        <f t="shared" si="29"/>
        <v>0.2476275832981864</v>
      </c>
      <c r="AL284" s="19">
        <v>112.62</v>
      </c>
      <c r="AM284" s="19">
        <v>264.86</v>
      </c>
      <c r="AN284" s="22">
        <v>1.55E-2</v>
      </c>
      <c r="AO284" s="19">
        <v>33.08</v>
      </c>
      <c r="AQ284" s="11"/>
    </row>
    <row r="285" spans="1:43" ht="17.25" customHeight="1" x14ac:dyDescent="0.35">
      <c r="A285" s="11">
        <v>284</v>
      </c>
      <c r="B285" s="12" t="s">
        <v>1098</v>
      </c>
      <c r="C285" s="11" t="s">
        <v>529</v>
      </c>
      <c r="D285" s="11" t="s">
        <v>1099</v>
      </c>
      <c r="E285" s="11" t="s">
        <v>66</v>
      </c>
      <c r="F285" s="11" t="s">
        <v>1100</v>
      </c>
      <c r="G285" s="13">
        <v>11251</v>
      </c>
      <c r="H285" s="13">
        <v>10250</v>
      </c>
      <c r="I285" s="14">
        <v>43836</v>
      </c>
      <c r="J285" s="15">
        <v>4.9633339999999997</v>
      </c>
      <c r="K285" s="34" t="s">
        <v>124</v>
      </c>
      <c r="L285" s="15">
        <v>10.9</v>
      </c>
      <c r="M285" s="15">
        <v>0.1</v>
      </c>
      <c r="N285" s="15" t="s">
        <v>1644</v>
      </c>
      <c r="P285" s="19">
        <v>9.6999999999999993</v>
      </c>
      <c r="Q285" s="17">
        <v>265</v>
      </c>
      <c r="S285" s="13">
        <v>215</v>
      </c>
      <c r="T285" s="17">
        <v>61</v>
      </c>
      <c r="U285" s="17">
        <v>5</v>
      </c>
      <c r="V285" s="17">
        <v>8</v>
      </c>
      <c r="W285" s="46">
        <f t="shared" si="27"/>
        <v>0.38461538461538464</v>
      </c>
      <c r="X285" s="16">
        <v>44182</v>
      </c>
      <c r="Y285" s="16">
        <v>44135</v>
      </c>
      <c r="AA285" s="17">
        <v>7503</v>
      </c>
      <c r="AB285" s="17">
        <v>11251</v>
      </c>
      <c r="AC285" s="39">
        <f t="shared" si="24"/>
        <v>-0.3331259443605013</v>
      </c>
      <c r="AD285" s="19">
        <v>-3.48</v>
      </c>
      <c r="AE285" s="19">
        <v>2.2200000000000002</v>
      </c>
      <c r="AF285" s="18">
        <f t="shared" si="28"/>
        <v>-2.5675675675675675</v>
      </c>
      <c r="AG285" s="17">
        <v>38</v>
      </c>
      <c r="AH285" s="17">
        <v>6637</v>
      </c>
      <c r="AI285" s="19">
        <v>43.96</v>
      </c>
      <c r="AJ285" s="19">
        <v>28.94</v>
      </c>
      <c r="AK285" s="18">
        <f t="shared" si="29"/>
        <v>0.51900483759502414</v>
      </c>
      <c r="AL285" s="19">
        <v>15.01</v>
      </c>
      <c r="AM285" s="19">
        <v>45.25</v>
      </c>
      <c r="AQ285" s="11"/>
    </row>
    <row r="286" spans="1:43" ht="17.25" customHeight="1" x14ac:dyDescent="0.35">
      <c r="A286" s="11">
        <v>285</v>
      </c>
      <c r="B286" s="12" t="s">
        <v>1576</v>
      </c>
      <c r="C286" s="11" t="s">
        <v>144</v>
      </c>
      <c r="D286" s="11" t="s">
        <v>1577</v>
      </c>
      <c r="E286" s="11" t="s">
        <v>66</v>
      </c>
      <c r="F286" s="11" t="s">
        <v>1578</v>
      </c>
      <c r="G286" s="13">
        <v>11171.3</v>
      </c>
      <c r="H286" s="13">
        <v>9030</v>
      </c>
      <c r="I286" s="14">
        <v>44260</v>
      </c>
      <c r="J286" s="15">
        <v>9.84</v>
      </c>
      <c r="K286" s="15" t="s">
        <v>124</v>
      </c>
      <c r="L286" s="15">
        <f>6.88+0.5</f>
        <v>7.38</v>
      </c>
      <c r="M286" s="15">
        <v>0.7</v>
      </c>
      <c r="N286" s="15" t="s">
        <v>1644</v>
      </c>
      <c r="P286" s="19">
        <v>45.89</v>
      </c>
      <c r="Q286" s="17">
        <v>298</v>
      </c>
      <c r="R286" s="26">
        <v>153.91999999999999</v>
      </c>
      <c r="S286" s="13">
        <v>417.28</v>
      </c>
      <c r="W286" s="46" t="e">
        <f t="shared" si="27"/>
        <v>#DIV/0!</v>
      </c>
      <c r="X286" s="16">
        <v>44211</v>
      </c>
      <c r="Y286" s="16">
        <v>44162</v>
      </c>
      <c r="AA286" s="17">
        <v>12868</v>
      </c>
      <c r="AB286" s="17">
        <v>11171</v>
      </c>
      <c r="AC286" s="39">
        <f t="shared" si="24"/>
        <v>0.151911198639334</v>
      </c>
      <c r="AD286" s="19">
        <v>10.83</v>
      </c>
      <c r="AE286" s="19">
        <v>6</v>
      </c>
      <c r="AF286" s="18">
        <f t="shared" si="28"/>
        <v>0.80500000000000005</v>
      </c>
      <c r="AG286" s="17">
        <v>10742</v>
      </c>
      <c r="AH286" s="17">
        <v>24284</v>
      </c>
      <c r="AI286" s="19">
        <v>500.12</v>
      </c>
      <c r="AJ286" s="19">
        <v>329.81</v>
      </c>
      <c r="AK286" s="18">
        <f t="shared" si="29"/>
        <v>0.51638822352263425</v>
      </c>
      <c r="AL286" s="19">
        <v>255.13</v>
      </c>
      <c r="AM286" s="19">
        <v>536.88</v>
      </c>
      <c r="AO286" s="19">
        <v>38.89</v>
      </c>
      <c r="AP286" s="1"/>
      <c r="AQ286" s="11"/>
    </row>
    <row r="287" spans="1:43" ht="17.25" customHeight="1" x14ac:dyDescent="0.35">
      <c r="A287" s="11">
        <v>286</v>
      </c>
      <c r="B287" s="12" t="s">
        <v>1181</v>
      </c>
      <c r="C287" s="11" t="s">
        <v>0</v>
      </c>
      <c r="D287" s="11" t="s">
        <v>1182</v>
      </c>
      <c r="E287" s="11" t="s">
        <v>66</v>
      </c>
      <c r="F287" s="11" t="s">
        <v>1183</v>
      </c>
      <c r="G287" s="13">
        <v>11167</v>
      </c>
      <c r="H287" s="13">
        <v>12019</v>
      </c>
      <c r="J287" s="19"/>
      <c r="K287" s="37"/>
      <c r="L287" s="19"/>
      <c r="M287" s="19"/>
      <c r="N287" s="15" t="s">
        <v>1645</v>
      </c>
      <c r="O287" s="15" t="s">
        <v>1644</v>
      </c>
      <c r="R287" s="25"/>
      <c r="S287" s="17"/>
      <c r="T287" s="43">
        <v>69</v>
      </c>
      <c r="U287" s="43">
        <v>3</v>
      </c>
      <c r="V287" s="43">
        <v>10</v>
      </c>
      <c r="W287" s="46">
        <f t="shared" si="27"/>
        <v>0.23076923076923078</v>
      </c>
      <c r="AF287" s="18"/>
      <c r="AP287" s="37" t="s">
        <v>1184</v>
      </c>
      <c r="AQ287" s="11"/>
    </row>
    <row r="288" spans="1:43" ht="17.25" customHeight="1" x14ac:dyDescent="0.35">
      <c r="A288" s="11">
        <v>287</v>
      </c>
      <c r="B288" s="12" t="s">
        <v>1268</v>
      </c>
      <c r="C288" s="11" t="s">
        <v>163</v>
      </c>
      <c r="D288" s="11" t="s">
        <v>1269</v>
      </c>
      <c r="E288" s="11" t="s">
        <v>66</v>
      </c>
      <c r="F288" s="11" t="s">
        <v>1270</v>
      </c>
      <c r="G288" s="13">
        <v>11144</v>
      </c>
      <c r="H288" s="13">
        <v>10553</v>
      </c>
      <c r="I288" s="14">
        <v>43950</v>
      </c>
      <c r="J288" s="15">
        <v>7.4</v>
      </c>
      <c r="K288" s="34" t="s">
        <v>122</v>
      </c>
      <c r="L288" s="15">
        <v>13</v>
      </c>
      <c r="M288" s="15">
        <v>0.87</v>
      </c>
      <c r="N288" s="15" t="s">
        <v>1644</v>
      </c>
      <c r="P288" s="19">
        <v>46</v>
      </c>
      <c r="Q288" s="17">
        <v>578</v>
      </c>
      <c r="R288" s="26">
        <v>79</v>
      </c>
      <c r="S288" s="13">
        <v>396</v>
      </c>
      <c r="T288" s="17">
        <v>62</v>
      </c>
      <c r="U288" s="17">
        <v>4</v>
      </c>
      <c r="V288" s="17">
        <v>7</v>
      </c>
      <c r="W288" s="46">
        <f t="shared" si="27"/>
        <v>0.36363636363636365</v>
      </c>
      <c r="X288" s="16">
        <v>44249</v>
      </c>
      <c r="Y288" s="16">
        <v>44196</v>
      </c>
      <c r="Z288" s="16" t="s">
        <v>1649</v>
      </c>
      <c r="AA288" s="17">
        <v>10671</v>
      </c>
      <c r="AB288" s="17">
        <v>11144</v>
      </c>
      <c r="AC288" s="39">
        <f t="shared" ref="AC288:AC319" si="30">(AA288-AB288)/AB288</f>
        <v>-4.2444364680545583E-2</v>
      </c>
      <c r="AD288" s="19">
        <v>1.81</v>
      </c>
      <c r="AE288" s="19">
        <v>2.88</v>
      </c>
      <c r="AF288" s="18">
        <f t="shared" ref="AF288:AF300" si="31">(AD288-AE288)/AE288</f>
        <v>-0.37152777777777773</v>
      </c>
      <c r="AG288" s="17">
        <v>13070</v>
      </c>
      <c r="AH288" s="17">
        <v>34087</v>
      </c>
      <c r="AI288" s="19">
        <v>30.09</v>
      </c>
      <c r="AJ288" s="19">
        <v>32.74</v>
      </c>
      <c r="AK288" s="18">
        <f t="shared" ref="AK288:AK300" si="32">(AI288-AJ288)/AJ288</f>
        <v>-8.0940745265730057E-2</v>
      </c>
      <c r="AL288" s="19">
        <v>17.12</v>
      </c>
      <c r="AM288" s="19">
        <v>67.569999999999993</v>
      </c>
      <c r="AO288" s="19">
        <v>47.39</v>
      </c>
      <c r="AQ288" s="11"/>
    </row>
    <row r="289" spans="1:43" ht="17.25" customHeight="1" x14ac:dyDescent="0.35">
      <c r="A289" s="11">
        <v>288</v>
      </c>
      <c r="B289" s="12" t="s">
        <v>1349</v>
      </c>
      <c r="C289" s="11" t="s">
        <v>749</v>
      </c>
      <c r="D289" s="11" t="s">
        <v>1350</v>
      </c>
      <c r="E289" s="11" t="s">
        <v>66</v>
      </c>
      <c r="F289" s="11" t="s">
        <v>1351</v>
      </c>
      <c r="G289" s="13">
        <v>11120</v>
      </c>
      <c r="H289" s="13">
        <v>7442</v>
      </c>
      <c r="I289" s="14">
        <v>43950</v>
      </c>
      <c r="J289" s="15">
        <v>4.0999999999999996</v>
      </c>
      <c r="K289" s="34" t="s">
        <v>123</v>
      </c>
      <c r="L289" s="15">
        <v>7</v>
      </c>
      <c r="M289" s="15">
        <v>1.5</v>
      </c>
      <c r="N289" s="15" t="s">
        <v>1644</v>
      </c>
      <c r="P289" s="19">
        <v>9.1999999999999993</v>
      </c>
      <c r="Q289" s="17">
        <v>185</v>
      </c>
      <c r="R289" s="26">
        <v>49.645000000000003</v>
      </c>
      <c r="S289" s="13">
        <v>290</v>
      </c>
      <c r="W289" s="46" t="e">
        <f t="shared" si="27"/>
        <v>#DIV/0!</v>
      </c>
      <c r="X289" s="16">
        <v>44252</v>
      </c>
      <c r="Y289" s="16">
        <v>44196</v>
      </c>
      <c r="Z289" s="16" t="s">
        <v>1649</v>
      </c>
      <c r="AA289" s="17">
        <v>11618</v>
      </c>
      <c r="AB289" s="17">
        <v>11120</v>
      </c>
      <c r="AC289" s="39">
        <f t="shared" si="30"/>
        <v>4.4784172661870507E-2</v>
      </c>
      <c r="AD289" s="19">
        <v>0.93</v>
      </c>
      <c r="AE289" s="19">
        <v>0.88</v>
      </c>
      <c r="AF289" s="18">
        <f t="shared" si="31"/>
        <v>5.6818181818181872E-2</v>
      </c>
      <c r="AG289" s="17">
        <v>20184</v>
      </c>
      <c r="AH289" s="17">
        <v>49779</v>
      </c>
      <c r="AI289" s="19">
        <v>31.85</v>
      </c>
      <c r="AJ289" s="19">
        <v>28.18</v>
      </c>
      <c r="AK289" s="18">
        <f t="shared" si="32"/>
        <v>0.1302342086586232</v>
      </c>
      <c r="AL289" s="19">
        <v>18.98</v>
      </c>
      <c r="AM289" s="19">
        <v>33.69</v>
      </c>
      <c r="AN289" s="22">
        <v>2.3800000000000002E-2</v>
      </c>
      <c r="AO289" s="19">
        <v>34.909999999999997</v>
      </c>
      <c r="AQ289" s="11"/>
    </row>
    <row r="290" spans="1:43" ht="17.25" customHeight="1" x14ac:dyDescent="0.35">
      <c r="A290" s="11">
        <v>289</v>
      </c>
      <c r="B290" s="12" t="s">
        <v>44</v>
      </c>
      <c r="C290" s="11" t="s">
        <v>10</v>
      </c>
      <c r="D290" s="11" t="s">
        <v>45</v>
      </c>
      <c r="E290" s="11" t="s">
        <v>66</v>
      </c>
      <c r="F290" s="11" t="s">
        <v>83</v>
      </c>
      <c r="G290" s="13">
        <v>11094</v>
      </c>
      <c r="H290" s="13">
        <v>10194</v>
      </c>
      <c r="I290" s="14">
        <v>43910</v>
      </c>
      <c r="J290" s="15">
        <v>3.11</v>
      </c>
      <c r="K290" s="34" t="s">
        <v>123</v>
      </c>
      <c r="L290" s="15">
        <v>6.9169999999999998</v>
      </c>
      <c r="M290" s="15">
        <v>0.192</v>
      </c>
      <c r="N290" s="15" t="s">
        <v>1644</v>
      </c>
      <c r="P290" s="19">
        <v>10.670999999999999</v>
      </c>
      <c r="Q290" s="17">
        <v>103</v>
      </c>
      <c r="R290" s="26">
        <v>103.657</v>
      </c>
      <c r="S290" s="13">
        <v>320</v>
      </c>
      <c r="T290" s="17">
        <v>60.625</v>
      </c>
      <c r="U290" s="17">
        <v>4</v>
      </c>
      <c r="V290" s="17">
        <v>4</v>
      </c>
      <c r="W290" s="46">
        <f t="shared" si="27"/>
        <v>0.5</v>
      </c>
      <c r="X290" s="16">
        <v>44250</v>
      </c>
      <c r="Y290" s="16">
        <v>44197</v>
      </c>
      <c r="Z290" s="16" t="s">
        <v>1649</v>
      </c>
      <c r="AA290" s="17">
        <v>12297</v>
      </c>
      <c r="AB290" s="17">
        <v>11094</v>
      </c>
      <c r="AC290" s="39">
        <f t="shared" si="30"/>
        <v>0.10843699296917253</v>
      </c>
      <c r="AD290" s="19">
        <v>4.42</v>
      </c>
      <c r="AE290" s="19">
        <v>4.66</v>
      </c>
      <c r="AF290" s="18">
        <f t="shared" si="31"/>
        <v>-5.1502145922746823E-2</v>
      </c>
      <c r="AG290" s="17">
        <v>6313</v>
      </c>
      <c r="AH290" s="17">
        <v>12511</v>
      </c>
      <c r="AI290" s="19">
        <v>105.12</v>
      </c>
      <c r="AJ290" s="19">
        <v>96.48</v>
      </c>
      <c r="AK290" s="18">
        <f t="shared" si="32"/>
        <v>8.9552238805970158E-2</v>
      </c>
      <c r="AL290" s="19">
        <v>68</v>
      </c>
      <c r="AM290" s="19">
        <v>113.75</v>
      </c>
      <c r="AN290" s="22">
        <v>1.4999999999999999E-2</v>
      </c>
      <c r="AO290" s="19">
        <v>21.1</v>
      </c>
      <c r="AQ290" s="11"/>
    </row>
    <row r="291" spans="1:43" ht="17.25" customHeight="1" x14ac:dyDescent="0.35">
      <c r="A291" s="11">
        <v>290</v>
      </c>
      <c r="B291" s="12" t="s">
        <v>1431</v>
      </c>
      <c r="C291" s="11" t="s">
        <v>297</v>
      </c>
      <c r="D291" s="11" t="s">
        <v>1432</v>
      </c>
      <c r="E291" s="11" t="s">
        <v>66</v>
      </c>
      <c r="F291" s="11" t="s">
        <v>1433</v>
      </c>
      <c r="G291" s="13">
        <v>11088</v>
      </c>
      <c r="H291" s="13">
        <v>10412</v>
      </c>
      <c r="I291" s="14">
        <v>44253</v>
      </c>
      <c r="J291" s="15">
        <v>3.93</v>
      </c>
      <c r="K291" s="34" t="s">
        <v>122</v>
      </c>
      <c r="L291" s="15">
        <v>8.98</v>
      </c>
      <c r="M291" s="15">
        <v>2.2999999999999998</v>
      </c>
      <c r="N291" s="15" t="s">
        <v>1644</v>
      </c>
      <c r="P291" s="19">
        <v>25.58</v>
      </c>
      <c r="Q291" s="17">
        <v>266</v>
      </c>
      <c r="R291" s="26">
        <v>96.13</v>
      </c>
      <c r="S291" s="13">
        <v>349.57</v>
      </c>
      <c r="T291" s="43">
        <v>68.2</v>
      </c>
      <c r="U291" s="43">
        <v>2</v>
      </c>
      <c r="V291" s="43">
        <v>8</v>
      </c>
      <c r="W291" s="46">
        <f t="shared" si="27"/>
        <v>0.2</v>
      </c>
      <c r="X291" s="16">
        <v>44239</v>
      </c>
      <c r="Y291" s="16">
        <v>44196</v>
      </c>
      <c r="Z291" s="16" t="s">
        <v>1649</v>
      </c>
      <c r="AA291" s="17">
        <v>11359</v>
      </c>
      <c r="AB291" s="17">
        <v>11088</v>
      </c>
      <c r="AC291" s="39">
        <f t="shared" si="30"/>
        <v>2.444083694083694E-2</v>
      </c>
      <c r="AD291" s="19">
        <v>1.43</v>
      </c>
      <c r="AE291" s="19">
        <v>0.96</v>
      </c>
      <c r="AF291" s="18">
        <f t="shared" si="31"/>
        <v>0.48958333333333331</v>
      </c>
      <c r="AG291" s="17">
        <v>12654</v>
      </c>
      <c r="AH291" s="17">
        <v>24564</v>
      </c>
      <c r="AI291" s="19">
        <v>179.17</v>
      </c>
      <c r="AJ291" s="19">
        <v>154.51</v>
      </c>
      <c r="AK291" s="18">
        <f t="shared" si="32"/>
        <v>0.15960132030289301</v>
      </c>
      <c r="AL291" s="19">
        <v>81.790000000000006</v>
      </c>
      <c r="AM291" s="19">
        <v>199.99</v>
      </c>
      <c r="AO291" s="19">
        <v>131.33000000000001</v>
      </c>
      <c r="AQ291" s="11"/>
    </row>
    <row r="292" spans="1:43" ht="17.25" customHeight="1" x14ac:dyDescent="0.35">
      <c r="A292" s="11">
        <v>291</v>
      </c>
      <c r="B292" s="12" t="s">
        <v>199</v>
      </c>
      <c r="C292" s="11" t="s">
        <v>200</v>
      </c>
      <c r="D292" s="11" t="s">
        <v>201</v>
      </c>
      <c r="E292" s="11" t="s">
        <v>66</v>
      </c>
      <c r="F292" s="11" t="s">
        <v>202</v>
      </c>
      <c r="G292" s="13">
        <v>10973.8</v>
      </c>
      <c r="H292" s="13">
        <v>11534.5</v>
      </c>
      <c r="I292" s="14">
        <v>43930</v>
      </c>
      <c r="J292" s="15">
        <v>9.8000000000000007</v>
      </c>
      <c r="K292" s="34" t="s">
        <v>124</v>
      </c>
      <c r="L292" s="15">
        <v>3.8000000000000003</v>
      </c>
      <c r="M292" s="15">
        <v>0.1</v>
      </c>
      <c r="N292" s="15" t="s">
        <v>1644</v>
      </c>
      <c r="P292" s="19">
        <v>13.8</v>
      </c>
      <c r="Q292" s="17">
        <v>237</v>
      </c>
      <c r="R292" s="26">
        <v>58.1</v>
      </c>
      <c r="S292" s="13">
        <v>409.99</v>
      </c>
      <c r="T292" s="17">
        <v>65</v>
      </c>
      <c r="U292" s="17">
        <v>2</v>
      </c>
      <c r="V292" s="17">
        <v>3</v>
      </c>
      <c r="W292" s="46">
        <f t="shared" si="27"/>
        <v>0.4</v>
      </c>
      <c r="X292" s="16">
        <v>44252</v>
      </c>
      <c r="Y292" s="16">
        <v>44196</v>
      </c>
      <c r="Z292" s="16" t="s">
        <v>1649</v>
      </c>
      <c r="AA292" s="17">
        <v>8811</v>
      </c>
      <c r="AB292" s="17">
        <v>10973</v>
      </c>
      <c r="AC292" s="39">
        <f t="shared" si="30"/>
        <v>-0.19702907135696709</v>
      </c>
      <c r="AD292" s="19">
        <v>5.66</v>
      </c>
      <c r="AE292" s="19">
        <v>10.34</v>
      </c>
      <c r="AF292" s="18">
        <f t="shared" si="31"/>
        <v>-0.45261121856866537</v>
      </c>
      <c r="AG292" s="17">
        <v>1935</v>
      </c>
      <c r="AH292" s="17">
        <v>8106</v>
      </c>
      <c r="AI292" s="19">
        <v>119.16</v>
      </c>
      <c r="AJ292" s="19">
        <v>116.92</v>
      </c>
      <c r="AK292" s="18">
        <f t="shared" si="32"/>
        <v>1.9158398905234304E-2</v>
      </c>
      <c r="AL292" s="19">
        <v>70.569999999999993</v>
      </c>
      <c r="AM292" s="19">
        <v>147.33000000000001</v>
      </c>
      <c r="AN292" s="22">
        <v>1.8800000000000001E-2</v>
      </c>
      <c r="AO292" s="19">
        <v>25.91</v>
      </c>
      <c r="AQ292" s="11"/>
    </row>
    <row r="293" spans="1:43" ht="17.25" customHeight="1" x14ac:dyDescent="0.35">
      <c r="A293" s="11">
        <v>292</v>
      </c>
      <c r="B293" s="12" t="s">
        <v>300</v>
      </c>
      <c r="C293" s="11" t="s">
        <v>13</v>
      </c>
      <c r="D293" s="11" t="s">
        <v>301</v>
      </c>
      <c r="E293" s="11" t="s">
        <v>66</v>
      </c>
      <c r="F293" s="11" t="s">
        <v>302</v>
      </c>
      <c r="G293" s="13">
        <v>10918</v>
      </c>
      <c r="H293" s="13">
        <v>11716</v>
      </c>
      <c r="I293" s="14">
        <v>43950</v>
      </c>
      <c r="J293" s="15">
        <v>4.43</v>
      </c>
      <c r="K293" s="34" t="s">
        <v>122</v>
      </c>
      <c r="L293" s="15">
        <v>5</v>
      </c>
      <c r="M293" s="15">
        <v>0.21</v>
      </c>
      <c r="N293" s="15" t="s">
        <v>1644</v>
      </c>
      <c r="P293" s="19">
        <v>11.4</v>
      </c>
      <c r="Q293" s="17">
        <v>64</v>
      </c>
      <c r="R293" s="26">
        <v>178.94</v>
      </c>
      <c r="S293" s="13">
        <v>547.91999999999996</v>
      </c>
      <c r="T293" s="43">
        <v>60</v>
      </c>
      <c r="U293" s="43">
        <v>2</v>
      </c>
      <c r="V293" s="43">
        <v>11</v>
      </c>
      <c r="W293" s="46">
        <f t="shared" si="27"/>
        <v>0.15384615384615385</v>
      </c>
      <c r="X293" s="16">
        <v>44253</v>
      </c>
      <c r="Y293" s="16">
        <v>44227</v>
      </c>
      <c r="AA293" s="17">
        <v>16675</v>
      </c>
      <c r="AB293" s="17">
        <v>10918</v>
      </c>
      <c r="AC293" s="39">
        <f t="shared" si="30"/>
        <v>0.52729437625938813</v>
      </c>
      <c r="AD293" s="19">
        <v>6.9</v>
      </c>
      <c r="AE293" s="19">
        <v>4.5199999999999996</v>
      </c>
      <c r="AF293" s="18">
        <f t="shared" si="31"/>
        <v>0.52654867256637194</v>
      </c>
      <c r="AG293" s="17">
        <v>4193</v>
      </c>
      <c r="AH293" s="17">
        <v>28791</v>
      </c>
      <c r="AI293" s="19">
        <v>522.20000000000005</v>
      </c>
      <c r="AJ293" s="19">
        <v>234.91</v>
      </c>
      <c r="AK293" s="18">
        <f t="shared" si="32"/>
        <v>1.2229790132391132</v>
      </c>
      <c r="AL293" s="19">
        <v>180.68</v>
      </c>
      <c r="AM293" s="19">
        <v>614.9</v>
      </c>
      <c r="AN293" s="22">
        <v>1.2999999999999999E-3</v>
      </c>
      <c r="AO293" s="19">
        <v>67.209999999999994</v>
      </c>
      <c r="AQ293" s="11"/>
    </row>
    <row r="294" spans="1:43" ht="17.25" customHeight="1" x14ac:dyDescent="0.35">
      <c r="A294" s="11">
        <v>293</v>
      </c>
      <c r="B294" s="12" t="s">
        <v>395</v>
      </c>
      <c r="C294" s="11" t="s">
        <v>25</v>
      </c>
      <c r="D294" s="11" t="s">
        <v>396</v>
      </c>
      <c r="E294" s="11" t="s">
        <v>66</v>
      </c>
      <c r="F294" s="11" t="s">
        <v>397</v>
      </c>
      <c r="G294" s="13">
        <v>10878.7</v>
      </c>
      <c r="H294" s="13">
        <v>11009.5</v>
      </c>
      <c r="I294" s="14">
        <v>43917</v>
      </c>
      <c r="J294" s="15">
        <v>4.93</v>
      </c>
      <c r="K294" s="34" t="s">
        <v>123</v>
      </c>
      <c r="L294" s="15">
        <v>9.48</v>
      </c>
      <c r="M294" s="15">
        <v>0</v>
      </c>
      <c r="N294" s="15" t="s">
        <v>1644</v>
      </c>
      <c r="P294" s="19">
        <v>14.3</v>
      </c>
      <c r="Q294" s="17">
        <v>110</v>
      </c>
      <c r="R294" s="26">
        <v>129.6</v>
      </c>
      <c r="S294" s="13">
        <v>348</v>
      </c>
      <c r="T294" s="43">
        <v>63.6</v>
      </c>
      <c r="U294" s="43">
        <v>4</v>
      </c>
      <c r="V294" s="43">
        <v>5</v>
      </c>
      <c r="W294" s="46">
        <f t="shared" si="27"/>
        <v>0.44444444444444442</v>
      </c>
      <c r="X294" s="16">
        <v>44253</v>
      </c>
      <c r="Y294" s="16">
        <v>44196</v>
      </c>
      <c r="Z294" s="16" t="s">
        <v>1649</v>
      </c>
      <c r="AA294" s="17">
        <v>10113</v>
      </c>
      <c r="AB294" s="17">
        <v>10878</v>
      </c>
      <c r="AC294" s="39">
        <f t="shared" si="30"/>
        <v>-7.0325427468284615E-2</v>
      </c>
      <c r="AD294" s="19">
        <v>6.9</v>
      </c>
      <c r="AE294" s="19">
        <v>6.3</v>
      </c>
      <c r="AF294" s="18">
        <f t="shared" si="31"/>
        <v>9.523809523809533E-2</v>
      </c>
      <c r="AG294" s="17">
        <v>377</v>
      </c>
      <c r="AH294" s="17">
        <v>58239</v>
      </c>
      <c r="AI294" s="19">
        <v>98.85</v>
      </c>
      <c r="AJ294" s="19">
        <v>114.58</v>
      </c>
      <c r="AK294" s="18">
        <f t="shared" si="32"/>
        <v>-0.13728399371618086</v>
      </c>
      <c r="AL294" s="19">
        <v>75.19</v>
      </c>
      <c r="AM294" s="19">
        <v>119.57</v>
      </c>
      <c r="AN294" s="22">
        <v>4.2099999999999999E-2</v>
      </c>
      <c r="AO294" s="19">
        <v>13.04</v>
      </c>
      <c r="AQ294" s="11"/>
    </row>
    <row r="295" spans="1:43" ht="17.25" customHeight="1" x14ac:dyDescent="0.35">
      <c r="A295" s="11">
        <v>294</v>
      </c>
      <c r="B295" s="12" t="s">
        <v>481</v>
      </c>
      <c r="C295" s="11" t="s">
        <v>25</v>
      </c>
      <c r="D295" s="11" t="s">
        <v>482</v>
      </c>
      <c r="E295" s="11" t="s">
        <v>66</v>
      </c>
      <c r="F295" s="11" t="s">
        <v>483</v>
      </c>
      <c r="G295" s="13">
        <v>10850</v>
      </c>
      <c r="H295" s="13">
        <v>11864</v>
      </c>
      <c r="I295" s="14">
        <v>43922</v>
      </c>
      <c r="J295" s="15">
        <v>2.9</v>
      </c>
      <c r="K295" s="34" t="s">
        <v>122</v>
      </c>
      <c r="L295" s="15">
        <v>7</v>
      </c>
      <c r="M295" s="15">
        <v>0</v>
      </c>
      <c r="N295" s="15" t="s">
        <v>1644</v>
      </c>
      <c r="P295" s="19">
        <v>14.7</v>
      </c>
      <c r="Q295" s="17">
        <v>98</v>
      </c>
      <c r="R295" s="26">
        <v>149.55000000000001</v>
      </c>
      <c r="S295" s="13">
        <v>399.89800000000002</v>
      </c>
      <c r="T295" s="43">
        <v>62</v>
      </c>
      <c r="U295" s="43">
        <v>3</v>
      </c>
      <c r="V295" s="43">
        <v>7</v>
      </c>
      <c r="W295" s="46">
        <f t="shared" si="27"/>
        <v>0.3</v>
      </c>
      <c r="X295" s="16">
        <v>44245</v>
      </c>
      <c r="Y295" s="16">
        <v>44196</v>
      </c>
      <c r="Z295" s="16" t="s">
        <v>1649</v>
      </c>
      <c r="AA295" s="17">
        <v>10790</v>
      </c>
      <c r="AB295" s="17">
        <v>11035</v>
      </c>
      <c r="AC295" s="39">
        <f t="shared" si="30"/>
        <v>-2.2202084277299503E-2</v>
      </c>
      <c r="AD295" s="19">
        <v>1.99</v>
      </c>
      <c r="AE295" s="19">
        <v>1.68</v>
      </c>
      <c r="AF295" s="18">
        <f t="shared" si="31"/>
        <v>0.18452380952380956</v>
      </c>
      <c r="AG295" s="17">
        <v>5618</v>
      </c>
      <c r="AH295" s="17">
        <v>44464</v>
      </c>
      <c r="AI295" s="19">
        <v>30.24</v>
      </c>
      <c r="AJ295" s="19">
        <v>45.95</v>
      </c>
      <c r="AK295" s="18">
        <f t="shared" si="32"/>
        <v>-0.34189336235038092</v>
      </c>
      <c r="AL295" s="19">
        <v>22.85</v>
      </c>
      <c r="AM295" s="19">
        <v>46.36</v>
      </c>
      <c r="AN295" s="22">
        <v>4.7E-2</v>
      </c>
      <c r="AO295" s="19">
        <v>16.77</v>
      </c>
      <c r="AQ295" s="11"/>
    </row>
    <row r="296" spans="1:43" ht="17.25" customHeight="1" x14ac:dyDescent="0.35">
      <c r="A296" s="11">
        <v>295</v>
      </c>
      <c r="B296" s="12" t="s">
        <v>1519</v>
      </c>
      <c r="C296" s="11" t="s">
        <v>245</v>
      </c>
      <c r="D296" s="11" t="s">
        <v>1520</v>
      </c>
      <c r="E296" s="11" t="s">
        <v>66</v>
      </c>
      <c r="F296" s="11" t="s">
        <v>1521</v>
      </c>
      <c r="G296" s="13">
        <v>10800</v>
      </c>
      <c r="H296" s="13">
        <v>10746</v>
      </c>
      <c r="I296" s="14">
        <v>43971</v>
      </c>
      <c r="J296" s="15">
        <v>5.92</v>
      </c>
      <c r="K296" s="15" t="s">
        <v>122</v>
      </c>
      <c r="L296" s="15">
        <v>14.772</v>
      </c>
      <c r="M296" s="15">
        <v>2.4500000000000002</v>
      </c>
      <c r="N296" s="15" t="s">
        <v>1644</v>
      </c>
      <c r="P296" s="19">
        <v>17.646999999999998</v>
      </c>
      <c r="Q296" s="17">
        <v>135</v>
      </c>
      <c r="R296" s="26">
        <v>130.636</v>
      </c>
      <c r="S296" s="13">
        <v>555</v>
      </c>
      <c r="T296" s="17">
        <v>62</v>
      </c>
      <c r="U296" s="17">
        <v>2</v>
      </c>
      <c r="V296" s="17">
        <v>6</v>
      </c>
      <c r="W296" s="46">
        <f t="shared" si="27"/>
        <v>0.25</v>
      </c>
      <c r="X296" s="16">
        <v>44231</v>
      </c>
      <c r="Y296" s="16">
        <v>44196</v>
      </c>
      <c r="Z296" s="16" t="s">
        <v>1649</v>
      </c>
      <c r="AA296" s="17">
        <v>10271</v>
      </c>
      <c r="AB296" s="17">
        <v>8636</v>
      </c>
      <c r="AC296" s="39">
        <f t="shared" si="30"/>
        <v>0.18932376100046316</v>
      </c>
      <c r="AD296" s="19">
        <v>7.89</v>
      </c>
      <c r="AE296" s="19">
        <v>2.09</v>
      </c>
      <c r="AF296" s="18">
        <f t="shared" si="31"/>
        <v>2.7751196172248807</v>
      </c>
      <c r="AG296" s="17">
        <v>4675</v>
      </c>
      <c r="AH296" s="17">
        <v>19310</v>
      </c>
      <c r="AI296" s="19">
        <v>50.09</v>
      </c>
      <c r="AJ296" s="19">
        <v>35.49</v>
      </c>
      <c r="AK296" s="18">
        <f t="shared" si="32"/>
        <v>0.41138348830656524</v>
      </c>
      <c r="AL296" s="19">
        <v>26.02</v>
      </c>
      <c r="AM296" s="19">
        <v>64.849999999999994</v>
      </c>
      <c r="AN296" s="22">
        <v>1.35E-2</v>
      </c>
      <c r="AO296" s="19">
        <v>7.2</v>
      </c>
      <c r="AP296" s="1"/>
      <c r="AQ296" s="11"/>
    </row>
    <row r="297" spans="1:43" ht="17.25" customHeight="1" x14ac:dyDescent="0.35">
      <c r="A297" s="11">
        <v>296</v>
      </c>
      <c r="B297" s="12" t="s">
        <v>572</v>
      </c>
      <c r="C297" s="11" t="s">
        <v>222</v>
      </c>
      <c r="D297" s="11" t="s">
        <v>573</v>
      </c>
      <c r="E297" s="11" t="s">
        <v>66</v>
      </c>
      <c r="F297" s="11" t="s">
        <v>574</v>
      </c>
      <c r="G297" s="13">
        <v>10735</v>
      </c>
      <c r="H297" s="13">
        <v>9823</v>
      </c>
      <c r="I297" s="14">
        <v>43915</v>
      </c>
      <c r="J297" s="15">
        <v>4</v>
      </c>
      <c r="K297" s="34" t="s">
        <v>121</v>
      </c>
      <c r="L297" s="15">
        <v>10.5</v>
      </c>
      <c r="M297" s="15">
        <v>9.7000000000000003E-2</v>
      </c>
      <c r="N297" s="15" t="s">
        <v>1644</v>
      </c>
      <c r="P297" s="19">
        <v>15.8</v>
      </c>
      <c r="Q297" s="17">
        <v>240</v>
      </c>
      <c r="R297" s="26">
        <v>66</v>
      </c>
      <c r="S297" s="13">
        <v>340</v>
      </c>
      <c r="T297" s="43">
        <v>64</v>
      </c>
      <c r="U297" s="43">
        <v>1</v>
      </c>
      <c r="V297" s="43">
        <v>4</v>
      </c>
      <c r="W297" s="46">
        <f t="shared" si="27"/>
        <v>0.2</v>
      </c>
      <c r="X297" s="16">
        <v>44250</v>
      </c>
      <c r="Y297" s="16">
        <v>44196</v>
      </c>
      <c r="Z297" s="16" t="s">
        <v>1649</v>
      </c>
      <c r="AA297" s="17">
        <v>9913</v>
      </c>
      <c r="AB297" s="17">
        <v>10735</v>
      </c>
      <c r="AC297" s="39">
        <f t="shared" si="30"/>
        <v>-7.657196087564043E-2</v>
      </c>
      <c r="AD297" s="19">
        <v>-0.08</v>
      </c>
      <c r="AE297" s="19">
        <v>3.33</v>
      </c>
      <c r="AF297" s="18">
        <f t="shared" si="31"/>
        <v>-1.0240240240240241</v>
      </c>
      <c r="AG297" s="17">
        <v>9951</v>
      </c>
      <c r="AH297" s="17">
        <v>30777</v>
      </c>
      <c r="AI297" s="19">
        <v>35.950000000000003</v>
      </c>
      <c r="AJ297" s="19">
        <v>45.22</v>
      </c>
      <c r="AK297" s="18">
        <f t="shared" si="32"/>
        <v>-0.20499778858911977</v>
      </c>
      <c r="AL297" s="19">
        <v>24.1</v>
      </c>
      <c r="AM297" s="19">
        <v>42.37</v>
      </c>
      <c r="AO297" s="19">
        <v>15.17</v>
      </c>
      <c r="AP297" s="37" t="s">
        <v>390</v>
      </c>
      <c r="AQ297" s="11"/>
    </row>
    <row r="298" spans="1:43" ht="17.25" customHeight="1" x14ac:dyDescent="0.35">
      <c r="A298" s="11">
        <v>297</v>
      </c>
      <c r="B298" s="12" t="s">
        <v>658</v>
      </c>
      <c r="C298" s="11" t="s">
        <v>155</v>
      </c>
      <c r="D298" s="11" t="s">
        <v>659</v>
      </c>
      <c r="E298" s="11" t="s">
        <v>66</v>
      </c>
      <c r="F298" s="11" t="s">
        <v>660</v>
      </c>
      <c r="G298" s="13">
        <v>10647</v>
      </c>
      <c r="H298" s="13">
        <v>11130</v>
      </c>
      <c r="I298" s="14">
        <v>43949</v>
      </c>
      <c r="J298" s="15">
        <v>2.2000000000000002</v>
      </c>
      <c r="K298" s="34" t="s">
        <v>123</v>
      </c>
      <c r="L298" s="15">
        <v>4.6100000000000003</v>
      </c>
      <c r="M298" s="15">
        <v>0.96362999999999999</v>
      </c>
      <c r="N298" s="15" t="s">
        <v>1644</v>
      </c>
      <c r="P298" s="19">
        <v>9.6</v>
      </c>
      <c r="Q298" s="17">
        <v>312</v>
      </c>
      <c r="R298" s="26">
        <v>30.745000000000001</v>
      </c>
      <c r="S298" s="13">
        <v>410</v>
      </c>
      <c r="T298" s="43">
        <v>60.454545454545453</v>
      </c>
      <c r="U298" s="43">
        <v>4</v>
      </c>
      <c r="V298" s="43">
        <v>7</v>
      </c>
      <c r="W298" s="46">
        <f t="shared" si="27"/>
        <v>0.36363636363636365</v>
      </c>
      <c r="X298" s="16">
        <v>44251</v>
      </c>
      <c r="Y298" s="16">
        <v>44196</v>
      </c>
      <c r="Z298" s="16" t="s">
        <v>1649</v>
      </c>
      <c r="AA298" s="17">
        <v>9710</v>
      </c>
      <c r="AB298" s="17">
        <v>10647</v>
      </c>
      <c r="AC298" s="39">
        <f t="shared" si="30"/>
        <v>-8.8006011082934155E-2</v>
      </c>
      <c r="AD298" s="19">
        <v>-6.05</v>
      </c>
      <c r="AE298" s="19">
        <v>1.82</v>
      </c>
      <c r="AF298" s="18">
        <f t="shared" si="31"/>
        <v>-4.3241758241758239</v>
      </c>
      <c r="AG298" s="17">
        <v>609</v>
      </c>
      <c r="AH298" s="17">
        <v>5558</v>
      </c>
      <c r="AI298" s="19">
        <v>29.3</v>
      </c>
      <c r="AJ298" s="19">
        <v>27.1</v>
      </c>
      <c r="AK298" s="18">
        <f t="shared" si="32"/>
        <v>8.118081180811805E-2</v>
      </c>
      <c r="AL298" s="19">
        <v>13.6</v>
      </c>
      <c r="AM298" s="19">
        <v>48.24</v>
      </c>
      <c r="AN298" s="30"/>
      <c r="AO298" s="29"/>
      <c r="AQ298" s="11"/>
    </row>
    <row r="299" spans="1:43" ht="17.25" customHeight="1" x14ac:dyDescent="0.35">
      <c r="A299" s="11">
        <v>298</v>
      </c>
      <c r="B299" s="12" t="s">
        <v>748</v>
      </c>
      <c r="C299" s="11" t="s">
        <v>749</v>
      </c>
      <c r="D299" s="11" t="s">
        <v>750</v>
      </c>
      <c r="E299" s="11" t="s">
        <v>66</v>
      </c>
      <c r="F299" s="11" t="s">
        <v>751</v>
      </c>
      <c r="G299" s="13">
        <v>10579.4</v>
      </c>
      <c r="H299" s="13">
        <v>10769.6</v>
      </c>
      <c r="I299" s="14">
        <v>43923</v>
      </c>
      <c r="J299" s="15">
        <v>2.74</v>
      </c>
      <c r="K299" s="34" t="s">
        <v>122</v>
      </c>
      <c r="L299" s="15">
        <v>5.4</v>
      </c>
      <c r="M299" s="15">
        <v>0</v>
      </c>
      <c r="N299" s="15" t="s">
        <v>1644</v>
      </c>
      <c r="P299" s="19">
        <v>5.2</v>
      </c>
      <c r="Q299" s="17">
        <v>72</v>
      </c>
      <c r="R299" s="26">
        <v>72.27</v>
      </c>
      <c r="S299" s="13">
        <v>373.2</v>
      </c>
      <c r="T299" s="43">
        <v>65</v>
      </c>
      <c r="U299" s="43">
        <v>3</v>
      </c>
      <c r="V299" s="43">
        <v>9</v>
      </c>
      <c r="W299" s="46">
        <f t="shared" si="27"/>
        <v>0.25</v>
      </c>
      <c r="X299" s="16">
        <v>44238</v>
      </c>
      <c r="Y299" s="16">
        <v>44196</v>
      </c>
      <c r="Z299" s="16" t="s">
        <v>1649</v>
      </c>
      <c r="AA299" s="17">
        <v>11724</v>
      </c>
      <c r="AB299" s="17">
        <v>13009</v>
      </c>
      <c r="AC299" s="39">
        <f t="shared" si="30"/>
        <v>-9.87777692366823E-2</v>
      </c>
      <c r="AD299" s="19">
        <v>-4.38</v>
      </c>
      <c r="AE299" s="19">
        <v>1.1200000000000001</v>
      </c>
      <c r="AF299" s="18">
        <f t="shared" si="31"/>
        <v>-4.9107142857142856</v>
      </c>
      <c r="AG299" s="17">
        <v>6151</v>
      </c>
      <c r="AH299" s="17">
        <v>27331</v>
      </c>
      <c r="AI299" s="19">
        <v>45.19</v>
      </c>
      <c r="AJ299" s="19">
        <v>53.29</v>
      </c>
      <c r="AK299" s="18">
        <f t="shared" si="32"/>
        <v>-0.15199849878025898</v>
      </c>
      <c r="AL299" s="19">
        <v>32.11</v>
      </c>
      <c r="AM299" s="19">
        <v>56.1</v>
      </c>
      <c r="AQ299" s="11"/>
    </row>
    <row r="300" spans="1:43" ht="17.25" customHeight="1" x14ac:dyDescent="0.35">
      <c r="A300" s="11">
        <v>299</v>
      </c>
      <c r="B300" s="12" t="s">
        <v>839</v>
      </c>
      <c r="C300" s="11" t="s">
        <v>200</v>
      </c>
      <c r="D300" s="11" t="s">
        <v>840</v>
      </c>
      <c r="E300" s="11" t="s">
        <v>66</v>
      </c>
      <c r="F300" s="11" t="s">
        <v>841</v>
      </c>
      <c r="G300" s="13">
        <v>10465</v>
      </c>
      <c r="H300" s="13">
        <v>11821.8</v>
      </c>
      <c r="I300" s="14">
        <v>43914</v>
      </c>
      <c r="J300" s="15">
        <v>4.4000000000000004</v>
      </c>
      <c r="K300" s="34" t="s">
        <v>121</v>
      </c>
      <c r="L300" s="15">
        <v>2.9</v>
      </c>
      <c r="M300" s="15">
        <v>0.05</v>
      </c>
      <c r="N300" s="15" t="s">
        <v>1644</v>
      </c>
      <c r="P300" s="19">
        <v>10.61</v>
      </c>
      <c r="Q300" s="17">
        <v>83</v>
      </c>
      <c r="R300" s="26">
        <v>128</v>
      </c>
      <c r="S300" s="13">
        <v>380</v>
      </c>
      <c r="T300" s="43">
        <v>65.8</v>
      </c>
      <c r="U300" s="43">
        <v>3</v>
      </c>
      <c r="V300" s="43">
        <v>10</v>
      </c>
      <c r="W300" s="46">
        <f t="shared" si="27"/>
        <v>0.23076923076923078</v>
      </c>
      <c r="X300" s="16">
        <v>44256</v>
      </c>
      <c r="Y300" s="16">
        <v>44196</v>
      </c>
      <c r="Z300" s="16" t="s">
        <v>1649</v>
      </c>
      <c r="AA300" s="17">
        <v>9601</v>
      </c>
      <c r="AB300" s="17">
        <v>10465</v>
      </c>
      <c r="AC300" s="39">
        <f t="shared" si="30"/>
        <v>-8.2560917343526039E-2</v>
      </c>
      <c r="AD300" s="19">
        <v>2.59</v>
      </c>
      <c r="AE300" s="19">
        <v>3.04</v>
      </c>
      <c r="AF300" s="18">
        <f t="shared" si="31"/>
        <v>-0.14802631578947373</v>
      </c>
      <c r="AG300" s="17">
        <v>457</v>
      </c>
      <c r="AH300" s="17">
        <v>9266</v>
      </c>
      <c r="AI300" s="19">
        <v>36.869999999999997</v>
      </c>
      <c r="AJ300" s="19">
        <v>32.79</v>
      </c>
      <c r="AK300" s="18">
        <f t="shared" si="32"/>
        <v>0.12442817932296427</v>
      </c>
      <c r="AL300" s="19">
        <v>14.98</v>
      </c>
      <c r="AM300" s="19">
        <v>48.43</v>
      </c>
      <c r="AN300" s="22">
        <v>2.1600000000000001E-2</v>
      </c>
      <c r="AO300" s="19">
        <v>18.559999999999999</v>
      </c>
      <c r="AQ300" s="11"/>
    </row>
    <row r="301" spans="1:43" ht="17.25" customHeight="1" x14ac:dyDescent="0.35">
      <c r="A301" s="11">
        <v>300</v>
      </c>
      <c r="B301" s="12" t="s">
        <v>930</v>
      </c>
      <c r="C301" s="11" t="s">
        <v>181</v>
      </c>
      <c r="D301" s="11" t="s">
        <v>931</v>
      </c>
      <c r="E301" s="11" t="s">
        <v>68</v>
      </c>
      <c r="G301" s="13">
        <v>10455.700000000001</v>
      </c>
      <c r="H301" s="13">
        <v>9347.2000000000007</v>
      </c>
      <c r="N301" s="15" t="s">
        <v>1644</v>
      </c>
      <c r="T301" s="43">
        <v>64</v>
      </c>
      <c r="U301" s="43">
        <v>2</v>
      </c>
      <c r="V301" s="43">
        <v>6</v>
      </c>
      <c r="W301" s="46">
        <f t="shared" si="27"/>
        <v>0.25</v>
      </c>
      <c r="Y301" s="16">
        <v>43830</v>
      </c>
      <c r="AA301" s="17">
        <v>10456</v>
      </c>
      <c r="AB301" s="17">
        <v>9347</v>
      </c>
      <c r="AC301" s="39">
        <f t="shared" si="30"/>
        <v>0.11864769444741628</v>
      </c>
      <c r="AF301" s="18"/>
      <c r="AP301" s="37" t="s">
        <v>586</v>
      </c>
      <c r="AQ301" s="11"/>
    </row>
    <row r="302" spans="1:43" ht="17.25" customHeight="1" x14ac:dyDescent="0.35">
      <c r="A302" s="11">
        <v>301</v>
      </c>
      <c r="B302" s="12" t="s">
        <v>1015</v>
      </c>
      <c r="C302" s="11" t="s">
        <v>211</v>
      </c>
      <c r="D302" s="11" t="s">
        <v>1016</v>
      </c>
      <c r="E302" s="11" t="s">
        <v>66</v>
      </c>
      <c r="F302" s="11" t="s">
        <v>1017</v>
      </c>
      <c r="G302" s="13">
        <v>10454.299999999999</v>
      </c>
      <c r="H302" s="13">
        <v>9951.6</v>
      </c>
      <c r="I302" s="14">
        <v>44252</v>
      </c>
      <c r="J302" s="15">
        <v>3.6230000000000002</v>
      </c>
      <c r="K302" s="34" t="s">
        <v>124</v>
      </c>
      <c r="L302" s="15">
        <v>2.6</v>
      </c>
      <c r="M302" s="15">
        <v>0</v>
      </c>
      <c r="N302" s="15" t="s">
        <v>1644</v>
      </c>
      <c r="P302" s="19">
        <v>2.37</v>
      </c>
      <c r="Q302" s="17">
        <v>75</v>
      </c>
      <c r="R302" s="26">
        <v>58.1</v>
      </c>
      <c r="S302" s="13">
        <v>332.5</v>
      </c>
      <c r="T302" s="43">
        <v>60.1</v>
      </c>
      <c r="U302" s="43">
        <v>3</v>
      </c>
      <c r="V302" s="43">
        <v>7</v>
      </c>
      <c r="W302" s="46">
        <f t="shared" si="27"/>
        <v>0.3</v>
      </c>
      <c r="X302" s="16">
        <v>44250</v>
      </c>
      <c r="Y302" s="16">
        <v>44196</v>
      </c>
      <c r="Z302" s="16" t="s">
        <v>1649</v>
      </c>
      <c r="AA302" s="17">
        <v>9767.0419999999995</v>
      </c>
      <c r="AB302" s="17">
        <v>10454.343000000001</v>
      </c>
      <c r="AC302" s="39">
        <f t="shared" si="30"/>
        <v>-6.5743107912185517E-2</v>
      </c>
      <c r="AD302" s="19">
        <v>-1.21</v>
      </c>
      <c r="AE302" s="19">
        <v>3.3</v>
      </c>
      <c r="AF302" s="18">
        <f t="shared" ref="AF302:AF307" si="33">(AD302-AE302)/AE302</f>
        <v>-1.3666666666666667</v>
      </c>
      <c r="AG302" s="17">
        <v>213.9</v>
      </c>
      <c r="AH302" s="17">
        <v>3745.99</v>
      </c>
      <c r="AI302" s="19">
        <v>38.57</v>
      </c>
      <c r="AJ302" s="19">
        <v>30.6</v>
      </c>
      <c r="AK302" s="18">
        <f t="shared" ref="AK302:AK307" si="34">(AI302-AJ302)/AJ302</f>
        <v>0.26045751633986924</v>
      </c>
      <c r="AL302" s="19">
        <v>9</v>
      </c>
      <c r="AM302" s="19">
        <v>50.35</v>
      </c>
      <c r="AN302" s="22">
        <v>8.0000000000000002E-3</v>
      </c>
      <c r="AQ302" s="11"/>
    </row>
    <row r="303" spans="1:43" ht="17.25" customHeight="1" x14ac:dyDescent="0.35">
      <c r="A303" s="11">
        <v>302</v>
      </c>
      <c r="B303" s="12" t="s">
        <v>1101</v>
      </c>
      <c r="C303" s="11" t="s">
        <v>200</v>
      </c>
      <c r="D303" s="11" t="s">
        <v>1102</v>
      </c>
      <c r="E303" s="11" t="s">
        <v>66</v>
      </c>
      <c r="F303" s="11" t="s">
        <v>1103</v>
      </c>
      <c r="G303" s="13">
        <v>10433</v>
      </c>
      <c r="H303" s="13">
        <v>13403</v>
      </c>
      <c r="I303" s="14">
        <v>43909</v>
      </c>
      <c r="J303" s="15">
        <v>4.2620250000000004</v>
      </c>
      <c r="K303" s="34" t="s">
        <v>122</v>
      </c>
      <c r="L303" s="15">
        <v>7</v>
      </c>
      <c r="M303" s="15">
        <v>3.9E-2</v>
      </c>
      <c r="N303" s="15" t="s">
        <v>1644</v>
      </c>
      <c r="P303" s="19">
        <v>13</v>
      </c>
      <c r="Q303" s="17">
        <v>129</v>
      </c>
      <c r="S303" s="13">
        <v>390</v>
      </c>
      <c r="T303" s="17">
        <v>62.454545454545453</v>
      </c>
      <c r="U303" s="17">
        <v>3</v>
      </c>
      <c r="V303" s="17">
        <v>8</v>
      </c>
      <c r="W303" s="46">
        <f t="shared" si="27"/>
        <v>0.27272727272727271</v>
      </c>
      <c r="X303" s="16">
        <v>44252</v>
      </c>
      <c r="Y303" s="16">
        <v>44196</v>
      </c>
      <c r="Z303" s="16" t="s">
        <v>1649</v>
      </c>
      <c r="AA303" s="17">
        <v>9286</v>
      </c>
      <c r="AB303" s="17">
        <v>10433</v>
      </c>
      <c r="AC303" s="39">
        <f t="shared" si="30"/>
        <v>-0.10993961468417521</v>
      </c>
      <c r="AD303" s="19">
        <v>-0.91</v>
      </c>
      <c r="AE303" s="19">
        <v>-6.07</v>
      </c>
      <c r="AF303" s="18">
        <f t="shared" si="33"/>
        <v>-0.85008237232289952</v>
      </c>
      <c r="AH303" s="17">
        <v>14860</v>
      </c>
      <c r="AI303" s="19">
        <v>23.05</v>
      </c>
      <c r="AJ303" s="19">
        <v>21.51</v>
      </c>
      <c r="AK303" s="18">
        <f t="shared" si="34"/>
        <v>7.1594607159460671E-2</v>
      </c>
      <c r="AL303" s="19">
        <v>5.16</v>
      </c>
      <c r="AM303" s="19">
        <v>31.37</v>
      </c>
      <c r="AQ303" s="11"/>
    </row>
    <row r="304" spans="1:43" ht="17.25" customHeight="1" x14ac:dyDescent="0.35">
      <c r="A304" s="11">
        <v>303</v>
      </c>
      <c r="B304" s="12" t="s">
        <v>1608</v>
      </c>
      <c r="C304" s="11" t="s">
        <v>31</v>
      </c>
      <c r="D304" s="11" t="s">
        <v>1609</v>
      </c>
      <c r="E304" s="11" t="s">
        <v>66</v>
      </c>
      <c r="F304" s="11" t="s">
        <v>1610</v>
      </c>
      <c r="G304" s="13">
        <v>10333</v>
      </c>
      <c r="H304" s="13">
        <v>8423</v>
      </c>
      <c r="I304" s="14">
        <v>43944</v>
      </c>
      <c r="J304" s="15">
        <v>12.81</v>
      </c>
      <c r="K304" s="15" t="s">
        <v>121</v>
      </c>
      <c r="L304" s="15">
        <v>3.5</v>
      </c>
      <c r="M304" s="15">
        <v>1.03</v>
      </c>
      <c r="N304" s="15" t="s">
        <v>1644</v>
      </c>
      <c r="P304" s="19">
        <v>9.64</v>
      </c>
      <c r="Q304" s="17">
        <v>476</v>
      </c>
      <c r="R304" s="26">
        <v>59.24</v>
      </c>
      <c r="S304" s="13">
        <v>1102.1300000000001</v>
      </c>
      <c r="T304" s="17">
        <v>66</v>
      </c>
      <c r="U304" s="17">
        <v>2</v>
      </c>
      <c r="V304" s="17">
        <v>10</v>
      </c>
      <c r="W304" s="46">
        <f t="shared" si="27"/>
        <v>0.16666666666666666</v>
      </c>
      <c r="X304" s="16">
        <v>44245</v>
      </c>
      <c r="Y304" s="16">
        <v>44196</v>
      </c>
      <c r="Z304" s="16" t="s">
        <v>1649</v>
      </c>
      <c r="AA304" s="17">
        <v>12552</v>
      </c>
      <c r="AB304" s="17">
        <v>10333</v>
      </c>
      <c r="AC304" s="39">
        <f t="shared" si="30"/>
        <v>0.21474886286654407</v>
      </c>
      <c r="AD304" s="19">
        <v>0.25</v>
      </c>
      <c r="AE304" s="19">
        <v>0.66</v>
      </c>
      <c r="AF304" s="18">
        <f t="shared" si="33"/>
        <v>-0.62121212121212122</v>
      </c>
      <c r="AG304" s="17">
        <v>53268</v>
      </c>
      <c r="AH304" s="17">
        <v>83842</v>
      </c>
      <c r="AI304" s="19">
        <v>141.46</v>
      </c>
      <c r="AJ304" s="19">
        <v>137.72999999999999</v>
      </c>
      <c r="AK304" s="18">
        <f t="shared" si="34"/>
        <v>2.708197197415246E-2</v>
      </c>
      <c r="AL304" s="19">
        <v>91.68</v>
      </c>
      <c r="AM304" s="19">
        <v>156.72999999999999</v>
      </c>
      <c r="AN304" s="22">
        <v>1.11E-2</v>
      </c>
      <c r="AO304" s="19">
        <v>578.08000000000004</v>
      </c>
      <c r="AP304" s="1"/>
      <c r="AQ304" s="11"/>
    </row>
    <row r="305" spans="1:43" ht="17.25" customHeight="1" x14ac:dyDescent="0.35">
      <c r="A305" s="11">
        <v>304</v>
      </c>
      <c r="B305" s="12" t="s">
        <v>1185</v>
      </c>
      <c r="C305" s="11" t="s">
        <v>518</v>
      </c>
      <c r="D305" s="11" t="s">
        <v>1186</v>
      </c>
      <c r="E305" s="11" t="s">
        <v>66</v>
      </c>
      <c r="F305" s="11" t="s">
        <v>1187</v>
      </c>
      <c r="G305" s="13">
        <v>10305.299999999999</v>
      </c>
      <c r="H305" s="13">
        <v>13202</v>
      </c>
      <c r="I305" s="14">
        <v>43928</v>
      </c>
      <c r="J305" s="15">
        <v>3.38</v>
      </c>
      <c r="K305" s="34" t="s">
        <v>1188</v>
      </c>
      <c r="L305" s="15">
        <v>6.9</v>
      </c>
      <c r="M305" s="15">
        <f>0.17+0.471</f>
        <v>0.64100000000000001</v>
      </c>
      <c r="N305" s="15" t="s">
        <v>1644</v>
      </c>
      <c r="P305" s="19">
        <v>14.4</v>
      </c>
      <c r="Q305" s="17">
        <v>203</v>
      </c>
      <c r="R305" s="26">
        <v>71</v>
      </c>
      <c r="W305" s="46" t="e">
        <f t="shared" si="27"/>
        <v>#DIV/0!</v>
      </c>
      <c r="X305" s="16">
        <v>44244</v>
      </c>
      <c r="Y305" s="16">
        <v>44191</v>
      </c>
      <c r="Z305" s="16" t="s">
        <v>1649</v>
      </c>
      <c r="AA305" s="17">
        <v>10119</v>
      </c>
      <c r="AB305" s="17">
        <v>9986</v>
      </c>
      <c r="AC305" s="39">
        <f t="shared" si="30"/>
        <v>1.3318646104546365E-2</v>
      </c>
      <c r="AD305" s="19">
        <v>2.82</v>
      </c>
      <c r="AE305" s="19">
        <v>4.6500000000000004</v>
      </c>
      <c r="AF305" s="18">
        <f t="shared" si="33"/>
        <v>-0.39354838709677425</v>
      </c>
      <c r="AG305" s="17">
        <v>2504</v>
      </c>
      <c r="AH305" s="17">
        <v>7773</v>
      </c>
      <c r="AI305" s="19">
        <v>66.86</v>
      </c>
      <c r="AJ305" s="19">
        <v>66.72</v>
      </c>
      <c r="AK305" s="18">
        <f t="shared" si="34"/>
        <v>2.0983213429256681E-3</v>
      </c>
      <c r="AL305" s="19">
        <v>41.85</v>
      </c>
      <c r="AM305" s="19">
        <v>74.89</v>
      </c>
      <c r="AO305" s="19">
        <v>23</v>
      </c>
      <c r="AP305" s="37" t="s">
        <v>1189</v>
      </c>
      <c r="AQ305" s="11"/>
    </row>
    <row r="306" spans="1:43" ht="17.25" customHeight="1" x14ac:dyDescent="0.35">
      <c r="A306" s="11">
        <v>305</v>
      </c>
      <c r="B306" s="12" t="s">
        <v>1271</v>
      </c>
      <c r="C306" s="11" t="s">
        <v>643</v>
      </c>
      <c r="D306" s="11" t="s">
        <v>1272</v>
      </c>
      <c r="E306" s="11" t="s">
        <v>66</v>
      </c>
      <c r="F306" s="11" t="s">
        <v>1273</v>
      </c>
      <c r="G306" s="13">
        <v>10299.4</v>
      </c>
      <c r="H306" s="13">
        <v>10040.9</v>
      </c>
      <c r="I306" s="14">
        <v>43914</v>
      </c>
      <c r="J306" s="15">
        <v>2.93</v>
      </c>
      <c r="K306" s="34" t="s">
        <v>121</v>
      </c>
      <c r="L306" s="15">
        <v>3</v>
      </c>
      <c r="M306" s="15">
        <v>1.2</v>
      </c>
      <c r="N306" s="15" t="s">
        <v>1644</v>
      </c>
      <c r="P306" s="19">
        <v>12.6</v>
      </c>
      <c r="Q306" s="17">
        <v>197</v>
      </c>
      <c r="R306" s="26">
        <v>64</v>
      </c>
      <c r="S306" s="13">
        <v>495</v>
      </c>
      <c r="T306" s="43">
        <v>58.3</v>
      </c>
      <c r="U306" s="43">
        <v>6</v>
      </c>
      <c r="V306" s="43">
        <v>6</v>
      </c>
      <c r="W306" s="46">
        <f t="shared" si="27"/>
        <v>0.5</v>
      </c>
      <c r="X306" s="16">
        <v>44250</v>
      </c>
      <c r="Y306" s="16">
        <v>44196</v>
      </c>
      <c r="Z306" s="16" t="s">
        <v>1649</v>
      </c>
      <c r="AA306" s="17">
        <v>10154</v>
      </c>
      <c r="AB306" s="17">
        <v>10299</v>
      </c>
      <c r="AC306" s="39">
        <f t="shared" si="30"/>
        <v>-1.407903679968929E-2</v>
      </c>
      <c r="AD306" s="19">
        <v>3.02</v>
      </c>
      <c r="AE306" s="19">
        <v>3.33</v>
      </c>
      <c r="AF306" s="18">
        <f t="shared" si="33"/>
        <v>-9.3093093093093104E-2</v>
      </c>
      <c r="AG306" s="17">
        <v>12046</v>
      </c>
      <c r="AH306" s="17">
        <v>23434</v>
      </c>
      <c r="AI306" s="19">
        <v>96.3</v>
      </c>
      <c r="AJ306" s="19">
        <v>87.92</v>
      </c>
      <c r="AK306" s="18">
        <f t="shared" si="34"/>
        <v>9.5313921747042715E-2</v>
      </c>
      <c r="AL306" s="19">
        <v>65.37</v>
      </c>
      <c r="AM306" s="19">
        <v>103.79</v>
      </c>
      <c r="AN306" s="22">
        <v>1.7999999999999999E-2</v>
      </c>
      <c r="AO306" s="19">
        <v>31.67</v>
      </c>
      <c r="AQ306" s="11"/>
    </row>
    <row r="307" spans="1:43" ht="17.25" customHeight="1" x14ac:dyDescent="0.35">
      <c r="A307" s="11">
        <v>306</v>
      </c>
      <c r="B307" s="12" t="s">
        <v>1352</v>
      </c>
      <c r="C307" s="11" t="s">
        <v>163</v>
      </c>
      <c r="D307" s="11" t="s">
        <v>1353</v>
      </c>
      <c r="E307" s="11" t="s">
        <v>66</v>
      </c>
      <c r="F307" s="11" t="s">
        <v>1354</v>
      </c>
      <c r="G307" s="13">
        <v>10292</v>
      </c>
      <c r="H307" s="13">
        <v>8040</v>
      </c>
      <c r="I307" s="14">
        <v>43935</v>
      </c>
      <c r="J307" s="15">
        <v>1.3</v>
      </c>
      <c r="K307" s="34" t="s">
        <v>124</v>
      </c>
      <c r="L307" s="15">
        <v>3.1</v>
      </c>
      <c r="M307" s="15">
        <v>0.8</v>
      </c>
      <c r="N307" s="15" t="s">
        <v>1644</v>
      </c>
      <c r="P307" s="19">
        <v>44</v>
      </c>
      <c r="Q307" s="17">
        <v>473</v>
      </c>
      <c r="R307" s="26">
        <v>94.055000000000007</v>
      </c>
      <c r="S307" s="13">
        <v>312.02999999999997</v>
      </c>
      <c r="T307" s="43">
        <v>63.8</v>
      </c>
      <c r="U307" s="43">
        <v>2</v>
      </c>
      <c r="V307" s="43">
        <v>8</v>
      </c>
      <c r="W307" s="46">
        <f t="shared" si="27"/>
        <v>0.2</v>
      </c>
      <c r="X307" s="16">
        <v>44253</v>
      </c>
      <c r="Y307" s="16">
        <v>44196</v>
      </c>
      <c r="Z307" s="16" t="s">
        <v>1649</v>
      </c>
      <c r="AA307" s="17">
        <v>9363</v>
      </c>
      <c r="AB307" s="17">
        <v>10292</v>
      </c>
      <c r="AC307" s="39">
        <f t="shared" si="30"/>
        <v>-9.0264282938204432E-2</v>
      </c>
      <c r="AD307" s="19">
        <v>-2.33</v>
      </c>
      <c r="AE307" s="19">
        <v>1.48</v>
      </c>
      <c r="AF307" s="18">
        <f t="shared" si="33"/>
        <v>-2.5743243243243246</v>
      </c>
      <c r="AG307" s="17">
        <v>19218</v>
      </c>
      <c r="AH307" s="17">
        <v>44004</v>
      </c>
      <c r="AI307" s="19">
        <v>43.19</v>
      </c>
      <c r="AJ307" s="19">
        <v>47.53</v>
      </c>
      <c r="AK307" s="18">
        <f t="shared" si="34"/>
        <v>-9.1310751104565602E-2</v>
      </c>
      <c r="AL307" s="19">
        <v>22.16</v>
      </c>
      <c r="AM307" s="19">
        <v>46.72</v>
      </c>
      <c r="AQ307" s="11"/>
    </row>
    <row r="308" spans="1:43" ht="17.25" customHeight="1" x14ac:dyDescent="0.35">
      <c r="A308" s="11">
        <v>307</v>
      </c>
      <c r="B308" s="12" t="s">
        <v>48</v>
      </c>
      <c r="C308" s="11" t="s">
        <v>34</v>
      </c>
      <c r="D308" s="11" t="s">
        <v>84</v>
      </c>
      <c r="E308" s="11" t="s">
        <v>68</v>
      </c>
      <c r="G308" s="13">
        <v>10283</v>
      </c>
      <c r="H308" s="13">
        <v>9025</v>
      </c>
      <c r="I308" s="23"/>
      <c r="J308" s="19"/>
      <c r="K308" s="35"/>
      <c r="L308" s="19"/>
      <c r="M308" s="19"/>
      <c r="N308" s="15" t="s">
        <v>1644</v>
      </c>
      <c r="R308" s="25"/>
      <c r="S308" s="17"/>
      <c r="W308" s="46" t="e">
        <f t="shared" si="27"/>
        <v>#DIV/0!</v>
      </c>
      <c r="X308" s="23"/>
      <c r="Y308" s="23"/>
      <c r="Z308" s="23"/>
      <c r="AA308" s="13">
        <v>10283</v>
      </c>
      <c r="AB308" s="13">
        <v>9025</v>
      </c>
      <c r="AC308" s="39">
        <f t="shared" si="30"/>
        <v>0.13939058171745153</v>
      </c>
      <c r="AF308" s="18"/>
      <c r="AP308" s="37" t="s">
        <v>603</v>
      </c>
      <c r="AQ308" s="11"/>
    </row>
    <row r="309" spans="1:43" ht="17.25" customHeight="1" x14ac:dyDescent="0.35">
      <c r="A309" s="11">
        <v>308</v>
      </c>
      <c r="B309" s="12" t="s">
        <v>1434</v>
      </c>
      <c r="C309" s="11" t="s">
        <v>1000</v>
      </c>
      <c r="D309" s="11" t="s">
        <v>1435</v>
      </c>
      <c r="E309" s="11" t="s">
        <v>66</v>
      </c>
      <c r="F309" s="11" t="s">
        <v>1436</v>
      </c>
      <c r="G309" s="13">
        <v>10221.299999999999</v>
      </c>
      <c r="H309" s="13">
        <v>9714.4</v>
      </c>
      <c r="I309" s="14">
        <v>43930</v>
      </c>
      <c r="J309" s="15">
        <v>5.94</v>
      </c>
      <c r="K309" s="34" t="s">
        <v>122</v>
      </c>
      <c r="L309" s="15">
        <v>26.8</v>
      </c>
      <c r="M309" s="15">
        <v>1.96</v>
      </c>
      <c r="N309" s="15" t="s">
        <v>1644</v>
      </c>
      <c r="P309" s="19">
        <v>16.600000000000001</v>
      </c>
      <c r="Q309" s="17">
        <v>231</v>
      </c>
      <c r="R309" s="26">
        <v>71.84</v>
      </c>
      <c r="S309" s="13">
        <v>395</v>
      </c>
      <c r="W309" s="46" t="e">
        <f t="shared" si="27"/>
        <v>#DIV/0!</v>
      </c>
      <c r="X309" s="16">
        <v>44249</v>
      </c>
      <c r="Y309" s="16">
        <v>44196</v>
      </c>
      <c r="Z309" s="16" t="s">
        <v>1649</v>
      </c>
      <c r="AA309" s="17">
        <v>9061</v>
      </c>
      <c r="AB309" s="17">
        <v>10221</v>
      </c>
      <c r="AC309" s="39">
        <f t="shared" si="30"/>
        <v>-0.11349183054495646</v>
      </c>
      <c r="AD309" s="19">
        <v>0.28000000000000003</v>
      </c>
      <c r="AE309" s="19">
        <v>0.71</v>
      </c>
      <c r="AF309" s="18">
        <f t="shared" ref="AF309:AF319" si="35">(AD309-AE309)/AE309</f>
        <v>-0.60563380281690138</v>
      </c>
      <c r="AG309" s="17">
        <v>4945.5</v>
      </c>
      <c r="AH309" s="17">
        <v>18042.7</v>
      </c>
      <c r="AI309" s="19">
        <v>23.28</v>
      </c>
      <c r="AJ309" s="19">
        <v>21.71</v>
      </c>
      <c r="AK309" s="18">
        <f t="shared" ref="AK309:AK319" si="36">(AI309-AJ309)/AJ309</f>
        <v>7.2316904652234004E-2</v>
      </c>
      <c r="AL309" s="19">
        <v>11.63</v>
      </c>
      <c r="AM309" s="19">
        <v>28.81</v>
      </c>
      <c r="AN309" s="22">
        <v>3.8699999999999998E-2</v>
      </c>
      <c r="AO309" s="19">
        <v>32.07</v>
      </c>
      <c r="AQ309" s="11"/>
    </row>
    <row r="310" spans="1:43" ht="17" customHeight="1" x14ac:dyDescent="0.35">
      <c r="A310" s="11">
        <v>309</v>
      </c>
      <c r="B310" s="12" t="s">
        <v>203</v>
      </c>
      <c r="C310" s="11" t="s">
        <v>171</v>
      </c>
      <c r="D310" s="11" t="s">
        <v>204</v>
      </c>
      <c r="E310" s="11" t="s">
        <v>66</v>
      </c>
      <c r="F310" s="11" t="s">
        <v>205</v>
      </c>
      <c r="G310" s="13">
        <v>10213</v>
      </c>
      <c r="H310" s="13">
        <v>10188.299999999999</v>
      </c>
      <c r="I310" s="14">
        <v>43913</v>
      </c>
      <c r="J310" s="15">
        <v>3.97</v>
      </c>
      <c r="K310" s="34" t="s">
        <v>121</v>
      </c>
      <c r="L310" s="15">
        <v>2.2000000000000002</v>
      </c>
      <c r="M310" s="15">
        <v>0.1</v>
      </c>
      <c r="N310" s="15" t="s">
        <v>1644</v>
      </c>
      <c r="P310" s="19">
        <v>9.1999999999999993</v>
      </c>
      <c r="Q310" s="17">
        <v>95</v>
      </c>
      <c r="R310" s="26">
        <v>96.841999999999999</v>
      </c>
      <c r="S310" s="13">
        <v>320</v>
      </c>
      <c r="T310" s="43">
        <v>61.5</v>
      </c>
      <c r="U310" s="43">
        <v>2</v>
      </c>
      <c r="V310" s="43">
        <v>8</v>
      </c>
      <c r="W310" s="46">
        <f t="shared" si="27"/>
        <v>0.2</v>
      </c>
      <c r="X310" s="16">
        <v>44229</v>
      </c>
      <c r="Y310" s="16">
        <v>44196</v>
      </c>
      <c r="Z310" s="16" t="s">
        <v>1649</v>
      </c>
      <c r="AA310" s="17">
        <v>11036</v>
      </c>
      <c r="AB310" s="17">
        <v>10212</v>
      </c>
      <c r="AC310" s="39">
        <f t="shared" si="30"/>
        <v>8.0689385037211125E-2</v>
      </c>
      <c r="AD310" s="19">
        <v>5.18</v>
      </c>
      <c r="AE310" s="19">
        <v>3.66</v>
      </c>
      <c r="AF310" s="18">
        <f t="shared" si="35"/>
        <v>0.41530054644808728</v>
      </c>
      <c r="AG310" s="17">
        <v>0</v>
      </c>
      <c r="AH310" s="17">
        <v>12205</v>
      </c>
      <c r="AI310" s="19">
        <v>44.09</v>
      </c>
      <c r="AJ310" s="19">
        <v>38.31</v>
      </c>
      <c r="AK310" s="18">
        <f t="shared" si="36"/>
        <v>0.15087444531453931</v>
      </c>
      <c r="AL310" s="19">
        <v>17.12</v>
      </c>
      <c r="AM310" s="19">
        <v>50.23</v>
      </c>
      <c r="AN310" s="22">
        <v>1.2200000000000001E-2</v>
      </c>
      <c r="AO310" s="19">
        <v>9.16</v>
      </c>
    </row>
    <row r="311" spans="1:43" ht="17" customHeight="1" x14ac:dyDescent="0.35">
      <c r="A311" s="11">
        <v>310</v>
      </c>
      <c r="B311" s="12" t="s">
        <v>303</v>
      </c>
      <c r="C311" s="11" t="s">
        <v>25</v>
      </c>
      <c r="D311" s="11" t="s">
        <v>304</v>
      </c>
      <c r="E311" s="11" t="s">
        <v>66</v>
      </c>
      <c r="F311" s="11" t="s">
        <v>303</v>
      </c>
      <c r="G311" s="13">
        <v>10189</v>
      </c>
      <c r="H311" s="13">
        <v>10736</v>
      </c>
      <c r="I311" s="14">
        <v>44258</v>
      </c>
      <c r="J311" s="15">
        <v>2.5099999999999998</v>
      </c>
      <c r="K311" s="34" t="s">
        <v>121</v>
      </c>
      <c r="L311" s="15">
        <v>14</v>
      </c>
      <c r="M311" s="15">
        <v>0</v>
      </c>
      <c r="N311" s="15" t="s">
        <v>1644</v>
      </c>
      <c r="P311" s="19">
        <v>10.8</v>
      </c>
      <c r="Q311" s="17">
        <v>175</v>
      </c>
      <c r="R311" s="26">
        <v>64.400000000000006</v>
      </c>
      <c r="S311" s="13">
        <v>461</v>
      </c>
      <c r="T311" s="17">
        <v>64.384615384615387</v>
      </c>
      <c r="U311" s="17">
        <v>2</v>
      </c>
      <c r="V311" s="17">
        <v>11</v>
      </c>
      <c r="W311" s="46">
        <f t="shared" si="27"/>
        <v>0.15384615384615385</v>
      </c>
      <c r="X311" s="16">
        <v>44252</v>
      </c>
      <c r="Y311" s="16">
        <v>44196</v>
      </c>
      <c r="Z311" s="16" t="s">
        <v>1649</v>
      </c>
      <c r="AA311" s="17">
        <v>9660</v>
      </c>
      <c r="AB311" s="17">
        <v>10189</v>
      </c>
      <c r="AC311" s="39">
        <f t="shared" si="30"/>
        <v>-5.1918735891647853E-2</v>
      </c>
      <c r="AD311" s="19">
        <v>0.06</v>
      </c>
      <c r="AE311" s="19">
        <v>0.45</v>
      </c>
      <c r="AF311" s="18">
        <f t="shared" si="35"/>
        <v>-0.8666666666666667</v>
      </c>
      <c r="AG311" s="17">
        <v>1061</v>
      </c>
      <c r="AH311" s="17">
        <v>34603</v>
      </c>
      <c r="AI311" s="19">
        <v>23.35</v>
      </c>
      <c r="AJ311" s="19">
        <v>19.11</v>
      </c>
      <c r="AK311" s="18">
        <f t="shared" si="36"/>
        <v>0.2218733647305077</v>
      </c>
      <c r="AL311" s="19">
        <v>8.11</v>
      </c>
      <c r="AM311" s="19">
        <v>29.07</v>
      </c>
      <c r="AN311" s="22">
        <v>2.3199999999999998E-2</v>
      </c>
      <c r="AO311" s="19">
        <v>410.62</v>
      </c>
    </row>
    <row r="312" spans="1:43" ht="17" customHeight="1" x14ac:dyDescent="0.35">
      <c r="A312" s="11">
        <v>311</v>
      </c>
      <c r="B312" s="12" t="s">
        <v>398</v>
      </c>
      <c r="C312" s="11" t="s">
        <v>31</v>
      </c>
      <c r="D312" s="11" t="s">
        <v>399</v>
      </c>
      <c r="E312" s="11" t="s">
        <v>66</v>
      </c>
      <c r="F312" s="11" t="s">
        <v>400</v>
      </c>
      <c r="G312" s="13">
        <v>10187</v>
      </c>
      <c r="H312" s="13">
        <v>5823</v>
      </c>
      <c r="I312" s="14">
        <v>43922</v>
      </c>
      <c r="J312" s="15">
        <v>7.3</v>
      </c>
      <c r="K312" s="34" t="s">
        <v>123</v>
      </c>
      <c r="L312" s="15">
        <v>14.9</v>
      </c>
      <c r="M312" s="15">
        <v>1.08</v>
      </c>
      <c r="N312" s="15" t="s">
        <v>1644</v>
      </c>
      <c r="P312" s="19">
        <v>27.6</v>
      </c>
      <c r="Q312" s="17">
        <v>423</v>
      </c>
      <c r="R312" s="26">
        <v>65.2</v>
      </c>
      <c r="S312" s="13">
        <v>385</v>
      </c>
      <c r="T312" s="43">
        <v>62.8</v>
      </c>
      <c r="U312" s="43">
        <v>2</v>
      </c>
      <c r="V312" s="43">
        <v>8</v>
      </c>
      <c r="W312" s="46">
        <f t="shared" si="27"/>
        <v>0.2</v>
      </c>
      <c r="X312" s="16">
        <v>44253</v>
      </c>
      <c r="Y312" s="16">
        <v>44196</v>
      </c>
      <c r="Z312" s="16" t="s">
        <v>1649</v>
      </c>
      <c r="AA312" s="17">
        <v>14852</v>
      </c>
      <c r="AB312" s="17">
        <v>10187</v>
      </c>
      <c r="AC312" s="39">
        <f t="shared" si="30"/>
        <v>0.45793658584470404</v>
      </c>
      <c r="AD312" s="19">
        <v>1.4</v>
      </c>
      <c r="AE312" s="19">
        <v>1.71</v>
      </c>
      <c r="AF312" s="18">
        <f t="shared" si="35"/>
        <v>-0.18128654970760238</v>
      </c>
      <c r="AG312" s="17">
        <v>36322</v>
      </c>
      <c r="AH312" s="17">
        <v>74619</v>
      </c>
      <c r="AI312" s="19">
        <v>113.86</v>
      </c>
      <c r="AJ312" s="19">
        <v>115.63</v>
      </c>
      <c r="AK312" s="18">
        <f t="shared" si="36"/>
        <v>-1.5307446164490151E-2</v>
      </c>
      <c r="AL312" s="19">
        <v>72.5</v>
      </c>
      <c r="AM312" s="19">
        <v>123.93</v>
      </c>
      <c r="AO312" s="19">
        <v>88.41</v>
      </c>
      <c r="AP312" s="37" t="s">
        <v>362</v>
      </c>
    </row>
    <row r="313" spans="1:43" ht="17" customHeight="1" x14ac:dyDescent="0.35">
      <c r="A313" s="11">
        <v>312</v>
      </c>
      <c r="B313" s="12" t="s">
        <v>484</v>
      </c>
      <c r="C313" s="11" t="s">
        <v>278</v>
      </c>
      <c r="D313" s="11" t="s">
        <v>485</v>
      </c>
      <c r="E313" s="11" t="s">
        <v>66</v>
      </c>
      <c r="F313" s="11" t="s">
        <v>486</v>
      </c>
      <c r="G313" s="13">
        <v>10168</v>
      </c>
      <c r="H313" s="13">
        <v>10529.6</v>
      </c>
      <c r="I313" s="14">
        <v>43910</v>
      </c>
      <c r="J313" s="15">
        <v>5.9</v>
      </c>
      <c r="K313" s="34" t="s">
        <v>122</v>
      </c>
      <c r="L313" s="15">
        <v>10.24</v>
      </c>
      <c r="M313" s="15">
        <v>5.3</v>
      </c>
      <c r="N313" s="15" t="s">
        <v>1644</v>
      </c>
      <c r="P313" s="19">
        <v>13.95</v>
      </c>
      <c r="Q313" s="17">
        <v>314</v>
      </c>
      <c r="R313" s="26">
        <v>44.389000000000003</v>
      </c>
      <c r="S313" s="13">
        <v>410.89699999999999</v>
      </c>
      <c r="T313" s="43">
        <v>67.5</v>
      </c>
      <c r="U313" s="43">
        <v>1</v>
      </c>
      <c r="V313" s="43">
        <v>10</v>
      </c>
      <c r="W313" s="46">
        <f t="shared" si="27"/>
        <v>9.0909090909090912E-2</v>
      </c>
      <c r="X313" s="16">
        <v>44249</v>
      </c>
      <c r="Y313" s="16">
        <v>44196</v>
      </c>
      <c r="Z313" s="16" t="s">
        <v>1649</v>
      </c>
      <c r="AA313" s="17">
        <v>10165</v>
      </c>
      <c r="AB313" s="17">
        <v>10168</v>
      </c>
      <c r="AC313" s="39">
        <f t="shared" si="30"/>
        <v>-2.9504327301337529E-4</v>
      </c>
      <c r="AD313" s="19">
        <v>2.34</v>
      </c>
      <c r="AE313" s="19">
        <v>3.61</v>
      </c>
      <c r="AF313" s="18">
        <f t="shared" si="35"/>
        <v>-0.35180055401662053</v>
      </c>
      <c r="AG313" s="17">
        <v>2627</v>
      </c>
      <c r="AH313" s="17">
        <v>16029</v>
      </c>
      <c r="AI313" s="19">
        <v>38.49</v>
      </c>
      <c r="AJ313" s="19">
        <v>42.39</v>
      </c>
      <c r="AK313" s="18">
        <f t="shared" si="36"/>
        <v>-9.2002830856334011E-2</v>
      </c>
      <c r="AL313" s="19">
        <v>17</v>
      </c>
      <c r="AM313" s="19">
        <v>50.52</v>
      </c>
      <c r="AN313" s="22">
        <v>1.37E-2</v>
      </c>
      <c r="AO313" s="19">
        <v>21.24</v>
      </c>
    </row>
    <row r="314" spans="1:43" ht="17" customHeight="1" x14ac:dyDescent="0.35">
      <c r="A314" s="11">
        <v>313</v>
      </c>
      <c r="B314" s="12" t="s">
        <v>1522</v>
      </c>
      <c r="C314" s="11" t="s">
        <v>16</v>
      </c>
      <c r="D314" s="11" t="s">
        <v>1523</v>
      </c>
      <c r="E314" s="11" t="s">
        <v>66</v>
      </c>
      <c r="F314" s="11" t="s">
        <v>1524</v>
      </c>
      <c r="G314" s="13">
        <v>10164.4</v>
      </c>
      <c r="H314" s="13">
        <v>12593.2</v>
      </c>
      <c r="I314" s="14">
        <v>43924</v>
      </c>
      <c r="J314" s="15">
        <v>2.67</v>
      </c>
      <c r="K314" s="15" t="s">
        <v>122</v>
      </c>
      <c r="L314" s="15">
        <v>2.4</v>
      </c>
      <c r="M314" s="15">
        <v>0.107</v>
      </c>
      <c r="N314" s="15" t="s">
        <v>1644</v>
      </c>
      <c r="P314" s="19">
        <v>10.9</v>
      </c>
      <c r="Q314" s="17">
        <v>80</v>
      </c>
      <c r="R314" s="26">
        <v>136.08000000000001</v>
      </c>
      <c r="S314" s="13">
        <v>380.34</v>
      </c>
      <c r="T314" s="43">
        <v>63</v>
      </c>
      <c r="U314" s="43">
        <v>4</v>
      </c>
      <c r="V314" s="43">
        <v>8</v>
      </c>
      <c r="W314" s="46">
        <f t="shared" si="27"/>
        <v>0.33333333333333331</v>
      </c>
      <c r="X314" s="16">
        <v>44250</v>
      </c>
      <c r="Y314" s="16">
        <v>44196</v>
      </c>
      <c r="Z314" s="16" t="s">
        <v>1649</v>
      </c>
      <c r="AA314" s="17">
        <f>8542+44</f>
        <v>8586</v>
      </c>
      <c r="AB314" s="17">
        <f>10164+27</f>
        <v>10191</v>
      </c>
      <c r="AC314" s="39">
        <f t="shared" si="30"/>
        <v>-0.15749190462172505</v>
      </c>
      <c r="AD314" s="19">
        <v>1.42</v>
      </c>
      <c r="AE314" s="19">
        <v>3.09</v>
      </c>
      <c r="AF314" s="18">
        <f t="shared" si="35"/>
        <v>-0.54045307443365698</v>
      </c>
      <c r="AG314" s="17">
        <v>773.72</v>
      </c>
      <c r="AH314" s="17">
        <v>23078.75</v>
      </c>
      <c r="AI314" s="19">
        <v>37.53</v>
      </c>
      <c r="AJ314" s="19">
        <v>66.36</v>
      </c>
      <c r="AK314" s="18">
        <f t="shared" si="36"/>
        <v>-0.43444846292947559</v>
      </c>
      <c r="AL314" s="19">
        <v>12.16</v>
      </c>
      <c r="AM314" s="19">
        <v>51.22</v>
      </c>
      <c r="AN314" s="22">
        <v>7.5499999999999998E-2</v>
      </c>
      <c r="AO314" s="19">
        <v>35.18</v>
      </c>
      <c r="AP314" s="1"/>
    </row>
    <row r="315" spans="1:43" ht="17" customHeight="1" x14ac:dyDescent="0.35">
      <c r="A315" s="11">
        <v>314</v>
      </c>
      <c r="B315" s="12" t="s">
        <v>575</v>
      </c>
      <c r="C315" s="11" t="s">
        <v>155</v>
      </c>
      <c r="D315" s="11" t="s">
        <v>576</v>
      </c>
      <c r="E315" s="11" t="s">
        <v>66</v>
      </c>
      <c r="F315" s="11" t="s">
        <v>577</v>
      </c>
      <c r="G315" s="13">
        <v>10150</v>
      </c>
      <c r="H315" s="13">
        <v>9536.4</v>
      </c>
      <c r="I315" s="14">
        <v>43917</v>
      </c>
      <c r="J315" s="15">
        <v>2.2999999999999998</v>
      </c>
      <c r="K315" s="34" t="s">
        <v>121</v>
      </c>
      <c r="L315" s="15">
        <v>2</v>
      </c>
      <c r="M315" s="15">
        <v>0.4</v>
      </c>
      <c r="N315" s="15" t="s">
        <v>1644</v>
      </c>
      <c r="P315" s="19">
        <v>3.1</v>
      </c>
      <c r="Q315" s="17">
        <v>133</v>
      </c>
      <c r="R315" s="26">
        <v>23</v>
      </c>
      <c r="S315" s="13">
        <v>242</v>
      </c>
      <c r="T315" s="43">
        <v>50.125</v>
      </c>
      <c r="U315" s="43">
        <v>1</v>
      </c>
      <c r="V315" s="43">
        <v>7</v>
      </c>
      <c r="W315" s="46">
        <f t="shared" si="27"/>
        <v>0.125</v>
      </c>
      <c r="X315" s="16">
        <v>44253</v>
      </c>
      <c r="Y315" s="16">
        <v>44196</v>
      </c>
      <c r="Z315" s="16" t="s">
        <v>1649</v>
      </c>
      <c r="AA315" s="17">
        <v>11604</v>
      </c>
      <c r="AB315" s="17">
        <v>10150</v>
      </c>
      <c r="AC315" s="39">
        <f t="shared" si="30"/>
        <v>0.1432512315270936</v>
      </c>
      <c r="AD315" s="19">
        <v>23.53</v>
      </c>
      <c r="AE315" s="19">
        <v>17.88</v>
      </c>
      <c r="AF315" s="18">
        <f t="shared" si="35"/>
        <v>0.31599552572706952</v>
      </c>
      <c r="AG315" s="17">
        <v>881</v>
      </c>
      <c r="AH315" s="17">
        <v>11597</v>
      </c>
      <c r="AI315" s="19">
        <v>452.57</v>
      </c>
      <c r="AJ315" s="19">
        <v>438.26</v>
      </c>
      <c r="AK315" s="18">
        <f t="shared" si="36"/>
        <v>3.2651850499703379E-2</v>
      </c>
      <c r="AL315" s="19">
        <v>251.52</v>
      </c>
      <c r="AM315" s="19">
        <v>496.61</v>
      </c>
      <c r="AO315" s="19">
        <v>20.100000000000001</v>
      </c>
      <c r="AP315" s="37" t="s">
        <v>390</v>
      </c>
    </row>
    <row r="316" spans="1:43" ht="17" customHeight="1" x14ac:dyDescent="0.35">
      <c r="A316" s="11">
        <v>315</v>
      </c>
      <c r="B316" s="12" t="s">
        <v>661</v>
      </c>
      <c r="C316" s="11" t="s">
        <v>265</v>
      </c>
      <c r="D316" s="11" t="s">
        <v>662</v>
      </c>
      <c r="E316" s="11" t="s">
        <v>66</v>
      </c>
      <c r="F316" s="11" t="s">
        <v>663</v>
      </c>
      <c r="G316" s="13">
        <v>10086.799999999999</v>
      </c>
      <c r="H316" s="13">
        <v>8057.6</v>
      </c>
      <c r="I316" s="14">
        <v>43913</v>
      </c>
      <c r="J316" s="15">
        <v>3.5</v>
      </c>
      <c r="K316" s="34" t="s">
        <v>122</v>
      </c>
      <c r="L316" s="15">
        <v>18</v>
      </c>
      <c r="M316" s="15">
        <v>0.06</v>
      </c>
      <c r="N316" s="15" t="s">
        <v>1644</v>
      </c>
      <c r="P316" s="19">
        <v>10.199999999999999</v>
      </c>
      <c r="Q316" s="17">
        <v>234.2</v>
      </c>
      <c r="R316" s="26">
        <v>43.368000000000002</v>
      </c>
      <c r="S316" s="13">
        <v>450.85399999999998</v>
      </c>
      <c r="T316" s="43">
        <v>62.6</v>
      </c>
      <c r="U316" s="43">
        <v>2</v>
      </c>
      <c r="V316" s="43">
        <v>7</v>
      </c>
      <c r="W316" s="46">
        <f t="shared" si="27"/>
        <v>0.22222222222222221</v>
      </c>
      <c r="X316" s="16">
        <v>44246</v>
      </c>
      <c r="Y316" s="16">
        <v>44196</v>
      </c>
      <c r="Z316" s="16" t="s">
        <v>1649</v>
      </c>
      <c r="AA316" s="17">
        <v>10094.799999999999</v>
      </c>
      <c r="AB316" s="17">
        <v>10086.799999999999</v>
      </c>
      <c r="AC316" s="39">
        <f t="shared" si="30"/>
        <v>7.9311575524447801E-4</v>
      </c>
      <c r="AD316" s="19">
        <v>6.99</v>
      </c>
      <c r="AE316" s="19">
        <v>5.84</v>
      </c>
      <c r="AF316" s="18">
        <f t="shared" si="35"/>
        <v>0.19691780821917815</v>
      </c>
      <c r="AG316" s="17">
        <v>2589.3000000000002</v>
      </c>
      <c r="AH316" s="17">
        <v>44649.9</v>
      </c>
      <c r="AI316" s="19">
        <v>135.49</v>
      </c>
      <c r="AJ316" s="19">
        <v>127.7</v>
      </c>
      <c r="AK316" s="18">
        <f t="shared" si="36"/>
        <v>6.1002349256068962E-2</v>
      </c>
      <c r="AL316" s="19">
        <v>76.27</v>
      </c>
      <c r="AM316" s="19">
        <v>143.66999999999999</v>
      </c>
      <c r="AN316" s="22">
        <v>0.02</v>
      </c>
      <c r="AO316" s="19">
        <v>19.13</v>
      </c>
    </row>
    <row r="317" spans="1:43" ht="17" customHeight="1" x14ac:dyDescent="0.35">
      <c r="A317" s="11">
        <v>316</v>
      </c>
      <c r="B317" s="12" t="s">
        <v>752</v>
      </c>
      <c r="C317" s="11" t="s">
        <v>288</v>
      </c>
      <c r="D317" s="11" t="s">
        <v>753</v>
      </c>
      <c r="E317" s="11" t="s">
        <v>66</v>
      </c>
      <c r="F317" s="11" t="s">
        <v>754</v>
      </c>
      <c r="G317" s="13">
        <v>10083.1</v>
      </c>
      <c r="H317" s="13">
        <v>13033.1</v>
      </c>
      <c r="I317" s="14">
        <v>43916</v>
      </c>
      <c r="J317" s="15">
        <v>7.73</v>
      </c>
      <c r="K317" s="34" t="s">
        <v>122</v>
      </c>
      <c r="L317" s="15">
        <v>18.899999999999999</v>
      </c>
      <c r="M317" s="15">
        <v>3.1</v>
      </c>
      <c r="N317" s="15" t="s">
        <v>1644</v>
      </c>
      <c r="P317" s="19">
        <v>8.6</v>
      </c>
      <c r="Q317" s="17">
        <v>272</v>
      </c>
      <c r="R317" s="26">
        <v>31.7</v>
      </c>
      <c r="S317" s="13">
        <v>451.6</v>
      </c>
      <c r="T317" s="43">
        <v>62</v>
      </c>
      <c r="U317" s="43">
        <v>2</v>
      </c>
      <c r="V317" s="43">
        <v>8</v>
      </c>
      <c r="W317" s="46">
        <f t="shared" si="27"/>
        <v>0.2</v>
      </c>
      <c r="X317" s="16">
        <v>44246</v>
      </c>
      <c r="Y317" s="16">
        <v>44196</v>
      </c>
      <c r="Z317" s="16" t="s">
        <v>1649</v>
      </c>
      <c r="AA317" s="17">
        <v>9385</v>
      </c>
      <c r="AB317" s="17">
        <v>9715</v>
      </c>
      <c r="AC317" s="39">
        <f t="shared" si="30"/>
        <v>-3.3968090581574885E-2</v>
      </c>
      <c r="AD317" s="19">
        <v>-1.82</v>
      </c>
      <c r="AE317" s="19">
        <v>0.44</v>
      </c>
      <c r="AF317" s="18">
        <f t="shared" si="35"/>
        <v>-5.1363636363636367</v>
      </c>
      <c r="AG317" s="17">
        <v>3553</v>
      </c>
      <c r="AH317" s="17">
        <v>14700</v>
      </c>
      <c r="AI317" s="19">
        <v>21.03</v>
      </c>
      <c r="AJ317" s="19">
        <v>18.02</v>
      </c>
      <c r="AK317" s="18">
        <f t="shared" si="36"/>
        <v>0.16703662597114327</v>
      </c>
      <c r="AL317" s="19">
        <v>10.44</v>
      </c>
      <c r="AM317" s="19">
        <v>26.89</v>
      </c>
      <c r="AN317" s="22">
        <v>3.73E-2</v>
      </c>
    </row>
    <row r="318" spans="1:43" ht="17" customHeight="1" x14ac:dyDescent="0.35">
      <c r="A318" s="11">
        <v>317</v>
      </c>
      <c r="B318" s="12" t="s">
        <v>842</v>
      </c>
      <c r="C318" s="11" t="s">
        <v>25</v>
      </c>
      <c r="D318" s="11" t="s">
        <v>843</v>
      </c>
      <c r="E318" s="11" t="s">
        <v>66</v>
      </c>
      <c r="F318" s="11" t="s">
        <v>844</v>
      </c>
      <c r="G318" s="13">
        <v>10076</v>
      </c>
      <c r="H318" s="13">
        <v>9696</v>
      </c>
      <c r="I318" s="14">
        <v>43906</v>
      </c>
      <c r="J318" s="15">
        <v>3.4</v>
      </c>
      <c r="K318" s="34" t="s">
        <v>123</v>
      </c>
      <c r="L318" s="15">
        <v>6.8</v>
      </c>
      <c r="M318" s="15">
        <v>0.1</v>
      </c>
      <c r="N318" s="15" t="s">
        <v>1644</v>
      </c>
      <c r="P318" s="19">
        <v>13.1</v>
      </c>
      <c r="Q318" s="17">
        <v>92</v>
      </c>
      <c r="R318" s="26">
        <v>142</v>
      </c>
      <c r="S318" s="13">
        <v>341</v>
      </c>
      <c r="T318" s="17">
        <v>54</v>
      </c>
      <c r="U318" s="17">
        <v>5</v>
      </c>
      <c r="V318" s="17">
        <v>7</v>
      </c>
      <c r="W318" s="46">
        <f t="shared" si="27"/>
        <v>0.41666666666666669</v>
      </c>
      <c r="X318" s="16">
        <v>44256</v>
      </c>
      <c r="Y318" s="16">
        <v>44196</v>
      </c>
      <c r="Z318" s="16" t="s">
        <v>1649</v>
      </c>
      <c r="AA318" s="17">
        <v>9603</v>
      </c>
      <c r="AB318" s="17">
        <v>10076</v>
      </c>
      <c r="AC318" s="39">
        <f t="shared" si="30"/>
        <v>-4.6943231441048033E-2</v>
      </c>
      <c r="AD318" s="19">
        <v>3.76</v>
      </c>
      <c r="AE318" s="19">
        <v>3.33</v>
      </c>
      <c r="AF318" s="18">
        <f t="shared" si="35"/>
        <v>0.12912912912912905</v>
      </c>
      <c r="AG318" s="17">
        <v>0</v>
      </c>
      <c r="AH318" s="17">
        <v>50050</v>
      </c>
      <c r="AI318" s="19">
        <v>58.3</v>
      </c>
      <c r="AJ318" s="19">
        <v>56.95</v>
      </c>
      <c r="AK318" s="18">
        <f t="shared" si="36"/>
        <v>2.3705004389815525E-2</v>
      </c>
      <c r="AL318" s="19">
        <v>34.75</v>
      </c>
      <c r="AM318" s="19">
        <v>62.15</v>
      </c>
      <c r="AN318" s="22">
        <v>3.6299999999999999E-2</v>
      </c>
      <c r="AO318" s="19">
        <v>15.19</v>
      </c>
      <c r="AP318" s="37" t="s">
        <v>845</v>
      </c>
    </row>
    <row r="319" spans="1:43" ht="17" customHeight="1" x14ac:dyDescent="0.35">
      <c r="A319" s="11">
        <v>318</v>
      </c>
      <c r="B319" s="12" t="s">
        <v>932</v>
      </c>
      <c r="C319" s="11" t="s">
        <v>235</v>
      </c>
      <c r="D319" s="11" t="s">
        <v>933</v>
      </c>
      <c r="E319" s="11" t="s">
        <v>66</v>
      </c>
      <c r="F319" s="11" t="s">
        <v>934</v>
      </c>
      <c r="G319" s="13">
        <v>10074</v>
      </c>
      <c r="H319" s="13">
        <v>9024</v>
      </c>
      <c r="I319" s="14">
        <v>44109</v>
      </c>
      <c r="J319" s="15">
        <v>4.9000000000000004</v>
      </c>
      <c r="K319" s="34" t="s">
        <v>121</v>
      </c>
      <c r="L319" s="15">
        <v>17.399999999999999</v>
      </c>
      <c r="M319" s="15">
        <v>3.3</v>
      </c>
      <c r="N319" s="15" t="s">
        <v>1644</v>
      </c>
      <c r="P319" s="19">
        <v>13.5</v>
      </c>
      <c r="Q319" s="17">
        <v>168</v>
      </c>
      <c r="R319" s="26">
        <v>80</v>
      </c>
      <c r="S319" s="13">
        <v>347</v>
      </c>
      <c r="W319" s="46" t="e">
        <f t="shared" si="27"/>
        <v>#DIV/0!</v>
      </c>
      <c r="X319" s="16">
        <v>44054</v>
      </c>
      <c r="Y319" s="16">
        <v>44012</v>
      </c>
      <c r="AA319" s="17">
        <v>9008</v>
      </c>
      <c r="AB319" s="17">
        <v>10074</v>
      </c>
      <c r="AC319" s="39">
        <f t="shared" si="30"/>
        <v>-0.10581695453643042</v>
      </c>
      <c r="AD319" s="19">
        <v>-2.16</v>
      </c>
      <c r="AE319" s="19">
        <v>0.26</v>
      </c>
      <c r="AF319" s="18">
        <f t="shared" si="35"/>
        <v>-9.3076923076923066</v>
      </c>
      <c r="AG319" s="17">
        <v>3951</v>
      </c>
      <c r="AH319" s="17">
        <v>5147</v>
      </c>
      <c r="AI319" s="19">
        <v>17.97</v>
      </c>
      <c r="AJ319" s="19">
        <v>13.91</v>
      </c>
      <c r="AK319" s="18">
        <f t="shared" si="36"/>
        <v>0.29187634795111422</v>
      </c>
      <c r="AL319" s="19">
        <v>7.9</v>
      </c>
      <c r="AM319" s="19">
        <v>25.06</v>
      </c>
      <c r="AN319" s="22">
        <v>8.3000000000000001E-3</v>
      </c>
    </row>
    <row r="320" spans="1:43" ht="17" customHeight="1" x14ac:dyDescent="0.35">
      <c r="A320" s="11">
        <v>319</v>
      </c>
      <c r="B320" s="12" t="s">
        <v>1018</v>
      </c>
      <c r="C320" s="11" t="s">
        <v>1</v>
      </c>
      <c r="D320" s="11" t="s">
        <v>1019</v>
      </c>
      <c r="E320" s="11" t="s">
        <v>68</v>
      </c>
      <c r="G320" s="13">
        <v>10072</v>
      </c>
      <c r="H320" s="13">
        <v>9512</v>
      </c>
      <c r="J320" s="15">
        <v>1.93</v>
      </c>
      <c r="N320" s="15" t="s">
        <v>1644</v>
      </c>
      <c r="T320" s="17">
        <v>53</v>
      </c>
      <c r="U320" s="17">
        <v>4</v>
      </c>
      <c r="V320" s="17">
        <v>9</v>
      </c>
      <c r="W320" s="46">
        <f t="shared" si="27"/>
        <v>0.30769230769230771</v>
      </c>
      <c r="X320" s="16">
        <v>43885</v>
      </c>
      <c r="Y320" s="16">
        <v>43830</v>
      </c>
      <c r="AB320" s="17">
        <v>10072</v>
      </c>
      <c r="AF320" s="18"/>
      <c r="AG320" s="17">
        <v>242</v>
      </c>
      <c r="AH320" s="17">
        <v>16649</v>
      </c>
      <c r="AP320" s="37" t="s">
        <v>1020</v>
      </c>
    </row>
    <row r="321" spans="1:42" ht="17" customHeight="1" x14ac:dyDescent="0.35">
      <c r="A321" s="11">
        <v>320</v>
      </c>
      <c r="B321" s="12" t="s">
        <v>1104</v>
      </c>
      <c r="C321" s="11" t="s">
        <v>192</v>
      </c>
      <c r="D321" s="11" t="s">
        <v>1105</v>
      </c>
      <c r="E321" s="11" t="s">
        <v>68</v>
      </c>
      <c r="G321" s="13">
        <v>10007.4</v>
      </c>
      <c r="H321" s="13">
        <v>7999.3</v>
      </c>
      <c r="I321" s="16"/>
      <c r="J321" s="19"/>
      <c r="K321" s="37"/>
      <c r="L321" s="19"/>
      <c r="M321" s="19"/>
      <c r="N321" s="15" t="s">
        <v>1644</v>
      </c>
      <c r="P321" s="19">
        <v>0.23499999999999999</v>
      </c>
      <c r="R321" s="25"/>
      <c r="S321" s="17"/>
      <c r="W321" s="46" t="e">
        <f t="shared" si="27"/>
        <v>#DIV/0!</v>
      </c>
      <c r="AF321" s="18"/>
    </row>
    <row r="322" spans="1:42" ht="17" customHeight="1" x14ac:dyDescent="0.35">
      <c r="A322" s="11">
        <v>321</v>
      </c>
      <c r="B322" s="12" t="s">
        <v>1611</v>
      </c>
      <c r="C322" s="11" t="s">
        <v>288</v>
      </c>
      <c r="D322" s="11" t="s">
        <v>1612</v>
      </c>
      <c r="E322" s="11" t="s">
        <v>66</v>
      </c>
      <c r="F322" s="11" t="s">
        <v>1613</v>
      </c>
      <c r="G322" s="13">
        <v>9970.7000000000007</v>
      </c>
      <c r="H322" s="13">
        <v>9983.6</v>
      </c>
      <c r="I322" s="14">
        <v>43924</v>
      </c>
      <c r="J322" s="15">
        <v>2.62</v>
      </c>
      <c r="K322" s="15" t="s">
        <v>124</v>
      </c>
      <c r="L322" s="15">
        <v>9.6999999999999993</v>
      </c>
      <c r="M322" s="15">
        <v>0.4</v>
      </c>
      <c r="N322" s="15" t="s">
        <v>1644</v>
      </c>
      <c r="P322" s="19">
        <v>3.1</v>
      </c>
      <c r="Q322" s="17">
        <v>73</v>
      </c>
      <c r="R322" s="26">
        <v>43</v>
      </c>
      <c r="S322" s="13">
        <v>178.12</v>
      </c>
      <c r="T322" s="43">
        <v>62.2</v>
      </c>
      <c r="U322" s="43">
        <v>3</v>
      </c>
      <c r="V322" s="43">
        <v>7</v>
      </c>
      <c r="W322" s="46">
        <f t="shared" si="27"/>
        <v>0.3</v>
      </c>
      <c r="X322" s="16">
        <v>44251</v>
      </c>
      <c r="Y322" s="16">
        <v>44196</v>
      </c>
      <c r="Z322" s="16" t="s">
        <v>1649</v>
      </c>
      <c r="AA322" s="17">
        <v>9552</v>
      </c>
      <c r="AB322" s="17">
        <v>9971</v>
      </c>
      <c r="AC322" s="39">
        <f t="shared" ref="AC322:AC376" si="37">(AA322-AB322)/AB322</f>
        <v>-4.2021863403871228E-2</v>
      </c>
      <c r="AD322" s="19">
        <v>7.22</v>
      </c>
      <c r="AE322" s="19">
        <v>10.3</v>
      </c>
      <c r="AF322" s="18">
        <f t="shared" ref="AF322:AF336" si="38">(AD322-AE322)/AE322</f>
        <v>-0.29902912621359229</v>
      </c>
      <c r="AG322" s="17">
        <v>2650.83</v>
      </c>
      <c r="AH322" s="17">
        <v>14237.75</v>
      </c>
      <c r="AI322" s="19">
        <v>140.94999999999999</v>
      </c>
      <c r="AJ322" s="19">
        <v>136.38</v>
      </c>
      <c r="AK322" s="18">
        <f t="shared" ref="AK322:AK336" si="39">(AI322-AJ322)/AJ322</f>
        <v>3.3509312215867379E-2</v>
      </c>
      <c r="AL322" s="19">
        <v>56.62</v>
      </c>
      <c r="AM322" s="19">
        <v>192.53</v>
      </c>
      <c r="AO322" s="19">
        <v>3.75</v>
      </c>
      <c r="AP322" s="1"/>
    </row>
    <row r="323" spans="1:42" ht="17" customHeight="1" x14ac:dyDescent="0.35">
      <c r="A323" s="11">
        <v>322</v>
      </c>
      <c r="B323" s="12" t="s">
        <v>1190</v>
      </c>
      <c r="C323" s="11" t="s">
        <v>188</v>
      </c>
      <c r="D323" s="11" t="s">
        <v>1191</v>
      </c>
      <c r="E323" s="11" t="s">
        <v>66</v>
      </c>
      <c r="F323" s="11" t="s">
        <v>1192</v>
      </c>
      <c r="G323" s="13">
        <v>9909</v>
      </c>
      <c r="H323" s="13">
        <v>8685</v>
      </c>
      <c r="I323" s="14">
        <v>44106</v>
      </c>
      <c r="J323" s="15">
        <v>7.25</v>
      </c>
      <c r="K323" s="34" t="s">
        <v>122</v>
      </c>
      <c r="L323" s="15">
        <v>4.8</v>
      </c>
      <c r="M323" s="15">
        <v>3.3</v>
      </c>
      <c r="N323" s="15" t="s">
        <v>1644</v>
      </c>
      <c r="P323" s="19">
        <v>12.4</v>
      </c>
      <c r="Q323" s="17">
        <v>191</v>
      </c>
      <c r="R323" s="26">
        <v>65</v>
      </c>
      <c r="S323" s="13">
        <v>303</v>
      </c>
      <c r="T323" s="17">
        <v>60</v>
      </c>
      <c r="U323" s="17">
        <v>4</v>
      </c>
      <c r="V323" s="17">
        <v>8</v>
      </c>
      <c r="W323" s="46">
        <f t="shared" ref="W323:W386" si="40">U323/(U323+V323)</f>
        <v>0.33333333333333331</v>
      </c>
      <c r="X323" s="16">
        <v>44098</v>
      </c>
      <c r="Y323" s="16">
        <v>44045</v>
      </c>
      <c r="AA323" s="17">
        <v>8691</v>
      </c>
      <c r="AB323" s="17">
        <v>8107</v>
      </c>
      <c r="AC323" s="39">
        <f t="shared" si="37"/>
        <v>7.2036511656593069E-2</v>
      </c>
      <c r="AD323" s="19">
        <v>1.95</v>
      </c>
      <c r="AE323" s="19">
        <v>1.57</v>
      </c>
      <c r="AF323" s="18">
        <f t="shared" si="38"/>
        <v>0.24203821656050947</v>
      </c>
      <c r="AG323" s="17">
        <v>3986</v>
      </c>
      <c r="AH323" s="17">
        <v>12372</v>
      </c>
      <c r="AI323" s="19">
        <v>47.65</v>
      </c>
      <c r="AJ323" s="19">
        <v>47.63</v>
      </c>
      <c r="AK323" s="18">
        <f t="shared" si="39"/>
        <v>4.1990342221280748E-4</v>
      </c>
      <c r="AL323" s="19">
        <v>40.700000000000003</v>
      </c>
      <c r="AM323" s="19">
        <v>57.54</v>
      </c>
      <c r="AN323" s="22">
        <v>3.1300000000000001E-2</v>
      </c>
      <c r="AO323" s="19">
        <v>8.11</v>
      </c>
    </row>
    <row r="324" spans="1:42" ht="17" customHeight="1" x14ac:dyDescent="0.35">
      <c r="A324" s="11">
        <v>323</v>
      </c>
      <c r="B324" s="12" t="s">
        <v>1274</v>
      </c>
      <c r="C324" s="11" t="s">
        <v>24</v>
      </c>
      <c r="D324" s="11" t="s">
        <v>1275</v>
      </c>
      <c r="E324" s="11" t="s">
        <v>66</v>
      </c>
      <c r="F324" s="11" t="s">
        <v>1274</v>
      </c>
      <c r="G324" s="13">
        <v>9909</v>
      </c>
      <c r="H324" s="13">
        <v>9656.7999999999993</v>
      </c>
      <c r="I324" s="14">
        <v>43958</v>
      </c>
      <c r="J324" s="15">
        <v>10.199999999999999</v>
      </c>
      <c r="K324" s="34" t="s">
        <v>121</v>
      </c>
      <c r="L324" s="15">
        <v>7.1</v>
      </c>
      <c r="M324" s="15">
        <v>3</v>
      </c>
      <c r="N324" s="15" t="s">
        <v>1644</v>
      </c>
      <c r="P324" s="19">
        <v>17.5</v>
      </c>
      <c r="Q324" s="17">
        <v>897</v>
      </c>
      <c r="R324" s="26">
        <v>20</v>
      </c>
      <c r="S324" s="13">
        <v>320</v>
      </c>
      <c r="T324" s="17">
        <v>55.307692307692307</v>
      </c>
      <c r="U324" s="17">
        <v>5</v>
      </c>
      <c r="V324" s="17">
        <v>8</v>
      </c>
      <c r="W324" s="46">
        <f t="shared" si="40"/>
        <v>0.38461538461538464</v>
      </c>
      <c r="X324" s="16">
        <v>43922</v>
      </c>
      <c r="Y324" s="16">
        <v>43863</v>
      </c>
      <c r="AA324" s="17">
        <v>9909</v>
      </c>
      <c r="AB324" s="17">
        <v>9657</v>
      </c>
      <c r="AC324" s="39">
        <f t="shared" si="37"/>
        <v>2.6095060577819199E-2</v>
      </c>
      <c r="AD324" s="19">
        <v>5.6</v>
      </c>
      <c r="AE324" s="19">
        <v>9.65</v>
      </c>
      <c r="AF324" s="18">
        <f t="shared" si="38"/>
        <v>-0.4196891191709845</v>
      </c>
      <c r="AG324" s="17">
        <v>3678</v>
      </c>
      <c r="AH324" s="17">
        <v>13631</v>
      </c>
      <c r="AI324" s="19">
        <v>93.89</v>
      </c>
      <c r="AJ324" s="19">
        <v>105.03</v>
      </c>
      <c r="AK324" s="18">
        <f t="shared" si="39"/>
        <v>-0.10606493382842998</v>
      </c>
      <c r="AL324" s="19">
        <v>28.4</v>
      </c>
      <c r="AM324" s="19">
        <v>110.89</v>
      </c>
    </row>
    <row r="325" spans="1:42" ht="17" customHeight="1" x14ac:dyDescent="0.35">
      <c r="A325" s="11">
        <v>324</v>
      </c>
      <c r="B325" s="12" t="s">
        <v>1355</v>
      </c>
      <c r="C325" s="11" t="s">
        <v>1</v>
      </c>
      <c r="D325" s="11" t="s">
        <v>1356</v>
      </c>
      <c r="E325" s="11" t="s">
        <v>66</v>
      </c>
      <c r="F325" s="11" t="s">
        <v>1357</v>
      </c>
      <c r="G325" s="13">
        <v>9871</v>
      </c>
      <c r="H325" s="13">
        <v>10797</v>
      </c>
      <c r="I325" s="14">
        <v>43906</v>
      </c>
      <c r="J325" s="15">
        <v>3.1</v>
      </c>
      <c r="K325" s="34" t="s">
        <v>124</v>
      </c>
      <c r="L325" s="15">
        <v>8.1</v>
      </c>
      <c r="M325" s="15">
        <v>2.8</v>
      </c>
      <c r="N325" s="15" t="s">
        <v>1644</v>
      </c>
      <c r="P325" s="19">
        <v>9.1</v>
      </c>
      <c r="Q325" s="17">
        <v>80</v>
      </c>
      <c r="R325" s="26">
        <v>114.883</v>
      </c>
      <c r="S325" s="13">
        <v>473.54599999999999</v>
      </c>
      <c r="T325" s="43">
        <v>60</v>
      </c>
      <c r="U325" s="43">
        <v>2</v>
      </c>
      <c r="V325" s="43">
        <v>8</v>
      </c>
      <c r="W325" s="46">
        <f t="shared" si="40"/>
        <v>0.2</v>
      </c>
      <c r="X325" s="16">
        <v>44256</v>
      </c>
      <c r="Y325" s="16">
        <v>44196</v>
      </c>
      <c r="Z325" s="16" t="s">
        <v>1649</v>
      </c>
      <c r="AA325" s="17">
        <v>9093</v>
      </c>
      <c r="AB325" s="17">
        <v>9821</v>
      </c>
      <c r="AC325" s="39">
        <f t="shared" si="37"/>
        <v>-7.4126870990734145E-2</v>
      </c>
      <c r="AD325" s="19">
        <v>2.0699999999999998</v>
      </c>
      <c r="AE325" s="19">
        <v>16.809999999999999</v>
      </c>
      <c r="AF325" s="18">
        <f t="shared" si="38"/>
        <v>-0.87685901249256393</v>
      </c>
      <c r="AG325" s="17">
        <v>579</v>
      </c>
      <c r="AH325" s="17">
        <v>14902</v>
      </c>
      <c r="AI325" s="19">
        <v>37.25</v>
      </c>
      <c r="AJ325" s="19">
        <v>38.07</v>
      </c>
      <c r="AK325" s="18">
        <f t="shared" si="39"/>
        <v>-2.1539269766220129E-2</v>
      </c>
      <c r="AL325" s="19">
        <v>19.54</v>
      </c>
      <c r="AM325" s="19">
        <v>43.54</v>
      </c>
      <c r="AN325" s="22">
        <v>3.2599999999999997E-2</v>
      </c>
      <c r="AO325" s="19">
        <v>20.11</v>
      </c>
    </row>
    <row r="326" spans="1:42" ht="17" customHeight="1" x14ac:dyDescent="0.35">
      <c r="A326" s="11">
        <v>325</v>
      </c>
      <c r="B326" s="12" t="s">
        <v>51</v>
      </c>
      <c r="C326" s="11" t="s">
        <v>6</v>
      </c>
      <c r="D326" s="11" t="s">
        <v>52</v>
      </c>
      <c r="E326" s="11" t="s">
        <v>66</v>
      </c>
      <c r="F326" s="11" t="s">
        <v>85</v>
      </c>
      <c r="G326" s="13">
        <v>9790</v>
      </c>
      <c r="H326" s="13">
        <v>7973</v>
      </c>
      <c r="I326" s="14">
        <v>44257</v>
      </c>
      <c r="J326" s="15">
        <v>1.6160000000000001</v>
      </c>
      <c r="K326" s="34" t="s">
        <v>123</v>
      </c>
      <c r="L326" s="15">
        <f>5.179+1.322</f>
        <v>6.5010000000000003</v>
      </c>
      <c r="M326" s="15">
        <v>0.245</v>
      </c>
      <c r="N326" s="15" t="s">
        <v>1644</v>
      </c>
      <c r="P326" s="19">
        <v>9.766</v>
      </c>
      <c r="Q326" s="17">
        <v>141</v>
      </c>
      <c r="R326" s="26">
        <v>69.436000000000007</v>
      </c>
      <c r="S326" s="13">
        <v>307.5</v>
      </c>
      <c r="W326" s="46" t="e">
        <f t="shared" si="40"/>
        <v>#DIV/0!</v>
      </c>
      <c r="X326" s="16">
        <v>44253</v>
      </c>
      <c r="Y326" s="16">
        <v>44196</v>
      </c>
      <c r="Z326" s="16" t="s">
        <v>1649</v>
      </c>
      <c r="AA326" s="17">
        <v>5572</v>
      </c>
      <c r="AB326" s="17">
        <v>6254</v>
      </c>
      <c r="AC326" s="39">
        <f t="shared" si="37"/>
        <v>-0.10905020786696515</v>
      </c>
      <c r="AD326" s="19">
        <v>1.83</v>
      </c>
      <c r="AE326" s="19">
        <v>3.33</v>
      </c>
      <c r="AF326" s="18">
        <f t="shared" si="38"/>
        <v>-0.45045045045045046</v>
      </c>
      <c r="AG326" s="17">
        <v>4258</v>
      </c>
      <c r="AH326" s="17">
        <v>204680</v>
      </c>
      <c r="AI326" s="19">
        <v>27.57</v>
      </c>
      <c r="AJ326" s="19">
        <v>29.15</v>
      </c>
      <c r="AK326" s="18">
        <f t="shared" si="39"/>
        <v>-5.420240137221264E-2</v>
      </c>
      <c r="AL326" s="19">
        <v>11.1</v>
      </c>
      <c r="AM326" s="19">
        <v>38.659999999999997</v>
      </c>
      <c r="AN326" s="22">
        <v>2.9399999999999999E-2</v>
      </c>
      <c r="AO326" s="19">
        <v>20.62</v>
      </c>
      <c r="AP326" s="37" t="s">
        <v>117</v>
      </c>
    </row>
    <row r="327" spans="1:42" ht="17" customHeight="1" x14ac:dyDescent="0.35">
      <c r="A327" s="11">
        <v>326</v>
      </c>
      <c r="B327" s="12" t="s">
        <v>1437</v>
      </c>
      <c r="C327" s="11" t="s">
        <v>211</v>
      </c>
      <c r="D327" s="11" t="s">
        <v>1438</v>
      </c>
      <c r="E327" s="11" t="s">
        <v>66</v>
      </c>
      <c r="F327" s="11" t="s">
        <v>1439</v>
      </c>
      <c r="G327" s="13">
        <v>9779</v>
      </c>
      <c r="H327" s="13">
        <v>9504</v>
      </c>
      <c r="I327" s="14">
        <v>43917</v>
      </c>
      <c r="J327" s="15">
        <v>3.94</v>
      </c>
      <c r="K327" s="34" t="s">
        <v>121</v>
      </c>
      <c r="L327" s="15">
        <v>9</v>
      </c>
      <c r="M327" s="15">
        <v>0</v>
      </c>
      <c r="N327" s="15" t="s">
        <v>1645</v>
      </c>
      <c r="O327" s="15" t="s">
        <v>1644</v>
      </c>
      <c r="P327" s="19">
        <v>9.1</v>
      </c>
      <c r="Q327" s="17">
        <v>249</v>
      </c>
      <c r="R327" s="26">
        <v>36.6</v>
      </c>
      <c r="S327" s="13">
        <v>524.6</v>
      </c>
      <c r="T327" s="43">
        <v>66.333333333333329</v>
      </c>
      <c r="U327" s="43">
        <v>3</v>
      </c>
      <c r="V327" s="43">
        <v>9</v>
      </c>
      <c r="W327" s="46">
        <f t="shared" si="40"/>
        <v>0.25</v>
      </c>
      <c r="X327" s="16">
        <v>44253</v>
      </c>
      <c r="Y327" s="16">
        <v>44196</v>
      </c>
      <c r="Z327" s="16" t="s">
        <v>1649</v>
      </c>
      <c r="AA327" s="17">
        <v>5258</v>
      </c>
      <c r="AB327" s="17">
        <v>9779</v>
      </c>
      <c r="AC327" s="39">
        <f t="shared" si="37"/>
        <v>-0.46231721034870643</v>
      </c>
      <c r="AD327" s="19">
        <v>-11.44</v>
      </c>
      <c r="AE327" s="19">
        <v>-0.49</v>
      </c>
      <c r="AF327" s="18">
        <f t="shared" si="38"/>
        <v>22.346938775510203</v>
      </c>
      <c r="AG327" s="17">
        <v>1045</v>
      </c>
      <c r="AH327" s="17">
        <v>16908</v>
      </c>
      <c r="AI327" s="19">
        <v>1.28</v>
      </c>
      <c r="AJ327" s="19">
        <v>15.75</v>
      </c>
      <c r="AK327" s="18">
        <f t="shared" si="39"/>
        <v>-0.91873015873015873</v>
      </c>
      <c r="AL327" s="19">
        <v>0.4</v>
      </c>
      <c r="AM327" s="19">
        <v>9.0399999999999991</v>
      </c>
    </row>
    <row r="328" spans="1:42" ht="17" customHeight="1" x14ac:dyDescent="0.35">
      <c r="A328" s="11">
        <v>327</v>
      </c>
      <c r="B328" s="12" t="s">
        <v>206</v>
      </c>
      <c r="C328" s="11" t="s">
        <v>207</v>
      </c>
      <c r="D328" s="11" t="s">
        <v>208</v>
      </c>
      <c r="E328" s="11" t="s">
        <v>66</v>
      </c>
      <c r="F328" s="11" t="s">
        <v>209</v>
      </c>
      <c r="G328" s="13">
        <v>9760.9</v>
      </c>
      <c r="H328" s="13">
        <v>9566.6</v>
      </c>
      <c r="I328" s="14">
        <v>43945</v>
      </c>
      <c r="J328" s="15">
        <v>1.27</v>
      </c>
      <c r="K328" s="34" t="s">
        <v>124</v>
      </c>
      <c r="L328" s="15">
        <v>4.5869999999999997</v>
      </c>
      <c r="M328" s="15">
        <v>0.6</v>
      </c>
      <c r="N328" s="15" t="s">
        <v>1644</v>
      </c>
      <c r="P328" s="19">
        <v>2.2610000000000001</v>
      </c>
      <c r="Q328" s="17">
        <v>33</v>
      </c>
      <c r="R328" s="26">
        <v>69.287000000000006</v>
      </c>
      <c r="S328" s="13">
        <v>117.5</v>
      </c>
      <c r="T328" s="43">
        <v>57.4</v>
      </c>
      <c r="U328" s="43">
        <v>3</v>
      </c>
      <c r="V328" s="43">
        <v>7</v>
      </c>
      <c r="W328" s="46">
        <f t="shared" si="40"/>
        <v>0.3</v>
      </c>
      <c r="X328" s="16">
        <v>44239</v>
      </c>
      <c r="Y328" s="16">
        <v>44196</v>
      </c>
      <c r="Z328" s="16" t="s">
        <v>1649</v>
      </c>
      <c r="AA328" s="17">
        <v>9894</v>
      </c>
      <c r="AB328" s="17">
        <v>9760</v>
      </c>
      <c r="AC328" s="39">
        <f t="shared" si="37"/>
        <v>1.3729508196721311E-2</v>
      </c>
      <c r="AD328" s="19">
        <v>0.75</v>
      </c>
      <c r="AE328" s="19">
        <v>0.21</v>
      </c>
      <c r="AF328" s="18">
        <f t="shared" si="38"/>
        <v>2.5714285714285716</v>
      </c>
      <c r="AG328" s="17">
        <v>8160</v>
      </c>
      <c r="AH328" s="17">
        <v>33376</v>
      </c>
      <c r="AI328" s="19">
        <v>37.619999999999997</v>
      </c>
      <c r="AJ328" s="19">
        <v>27.34</v>
      </c>
      <c r="AK328" s="18">
        <f t="shared" si="39"/>
        <v>0.37600585223116306</v>
      </c>
      <c r="AL328" s="19">
        <v>15.95</v>
      </c>
      <c r="AM328" s="19">
        <v>38.299999999999997</v>
      </c>
      <c r="AO328" s="19">
        <v>43.32</v>
      </c>
    </row>
    <row r="329" spans="1:42" ht="17" customHeight="1" x14ac:dyDescent="0.35">
      <c r="A329" s="11">
        <v>328</v>
      </c>
      <c r="B329" s="12" t="s">
        <v>305</v>
      </c>
      <c r="C329" s="11" t="s">
        <v>159</v>
      </c>
      <c r="D329" s="11" t="s">
        <v>306</v>
      </c>
      <c r="E329" s="11" t="s">
        <v>66</v>
      </c>
      <c r="F329" s="11" t="s">
        <v>307</v>
      </c>
      <c r="G329" s="13">
        <v>9740</v>
      </c>
      <c r="H329" s="13">
        <v>7253</v>
      </c>
      <c r="I329" s="14">
        <v>43896</v>
      </c>
      <c r="J329" s="15">
        <v>4.82</v>
      </c>
      <c r="K329" s="34" t="s">
        <v>121</v>
      </c>
      <c r="L329" s="15">
        <v>10.6</v>
      </c>
      <c r="M329" s="15">
        <v>2.19</v>
      </c>
      <c r="N329" s="15" t="s">
        <v>1644</v>
      </c>
      <c r="P329" s="19">
        <v>7.3</v>
      </c>
      <c r="Q329" s="17">
        <v>109</v>
      </c>
      <c r="R329" s="26">
        <v>83.52</v>
      </c>
      <c r="S329" s="13">
        <v>605</v>
      </c>
      <c r="T329" s="43">
        <v>56.6</v>
      </c>
      <c r="U329" s="43">
        <v>6</v>
      </c>
      <c r="V329" s="43">
        <v>4</v>
      </c>
      <c r="W329" s="46">
        <f t="shared" si="40"/>
        <v>0.6</v>
      </c>
      <c r="X329" s="16">
        <v>44245</v>
      </c>
      <c r="Y329" s="16">
        <v>44196</v>
      </c>
      <c r="Z329" s="16" t="s">
        <v>1649</v>
      </c>
      <c r="AA329" s="17">
        <v>11497</v>
      </c>
      <c r="AB329" s="17">
        <v>9740</v>
      </c>
      <c r="AC329" s="39">
        <f t="shared" si="37"/>
        <v>0.18039014373716633</v>
      </c>
      <c r="AD329" s="19">
        <v>3.51</v>
      </c>
      <c r="AE329" s="19">
        <v>3.81</v>
      </c>
      <c r="AF329" s="18">
        <f t="shared" si="38"/>
        <v>-7.8740157480315029E-2</v>
      </c>
      <c r="AG329" s="17">
        <v>2771</v>
      </c>
      <c r="AH329" s="17">
        <v>41369</v>
      </c>
      <c r="AI329" s="19">
        <v>59.31</v>
      </c>
      <c r="AJ329" s="19">
        <v>42.28</v>
      </c>
      <c r="AK329" s="18">
        <f t="shared" si="39"/>
        <v>0.40279091769157999</v>
      </c>
      <c r="AL329" s="19">
        <v>33</v>
      </c>
      <c r="AM329" s="19">
        <v>72.22</v>
      </c>
      <c r="AN329" s="22">
        <v>3.8800000000000001E-2</v>
      </c>
      <c r="AO329" s="19">
        <v>16.059999999999999</v>
      </c>
      <c r="AP329" s="41"/>
    </row>
    <row r="330" spans="1:42" ht="17" customHeight="1" x14ac:dyDescent="0.35">
      <c r="A330" s="11">
        <v>329</v>
      </c>
      <c r="B330" s="12" t="s">
        <v>401</v>
      </c>
      <c r="C330" s="11" t="s">
        <v>1</v>
      </c>
      <c r="D330" s="11" t="s">
        <v>402</v>
      </c>
      <c r="E330" s="11" t="s">
        <v>66</v>
      </c>
      <c r="F330" s="11" t="s">
        <v>403</v>
      </c>
      <c r="G330" s="13">
        <v>9730</v>
      </c>
      <c r="H330" s="13">
        <v>7987</v>
      </c>
      <c r="I330" s="14">
        <v>43931</v>
      </c>
      <c r="J330" s="15">
        <v>5.8</v>
      </c>
      <c r="K330" s="34" t="s">
        <v>124</v>
      </c>
      <c r="L330" s="15">
        <v>7.4</v>
      </c>
      <c r="M330" s="15">
        <v>0.08</v>
      </c>
      <c r="N330" s="15" t="s">
        <v>1644</v>
      </c>
      <c r="P330" s="19">
        <v>16.8</v>
      </c>
      <c r="Q330" s="17">
        <v>91.9</v>
      </c>
      <c r="R330" s="26">
        <v>182.6</v>
      </c>
      <c r="S330" s="13">
        <v>478.7</v>
      </c>
      <c r="T330" s="43">
        <v>62.9</v>
      </c>
      <c r="U330" s="43">
        <v>3</v>
      </c>
      <c r="V330" s="43">
        <v>11</v>
      </c>
      <c r="W330" s="46">
        <f t="shared" si="40"/>
        <v>0.21428571428571427</v>
      </c>
      <c r="X330" s="16">
        <v>44251</v>
      </c>
      <c r="Y330" s="16">
        <v>44196</v>
      </c>
      <c r="Z330" s="16" t="s">
        <v>1649</v>
      </c>
      <c r="AA330" s="17">
        <v>9358</v>
      </c>
      <c r="AB330" s="17">
        <v>9730</v>
      </c>
      <c r="AC330" s="39">
        <f t="shared" si="37"/>
        <v>-3.8232271325796506E-2</v>
      </c>
      <c r="AD330" s="19">
        <v>-0.34</v>
      </c>
      <c r="AE330" s="19">
        <v>2.5099999999999998</v>
      </c>
      <c r="AF330" s="18">
        <f t="shared" si="38"/>
        <v>-1.1354581673306772</v>
      </c>
      <c r="AG330" s="17">
        <v>77</v>
      </c>
      <c r="AH330" s="17">
        <v>35697</v>
      </c>
      <c r="AI330" s="19">
        <v>60.03</v>
      </c>
      <c r="AJ330" s="19">
        <v>61.07</v>
      </c>
      <c r="AK330" s="18">
        <f t="shared" si="39"/>
        <v>-1.7029638120189931E-2</v>
      </c>
      <c r="AL330" s="19">
        <v>27.06</v>
      </c>
      <c r="AM330" s="19">
        <v>75.209999999999994</v>
      </c>
    </row>
    <row r="331" spans="1:42" ht="17" customHeight="1" x14ac:dyDescent="0.35">
      <c r="A331" s="11">
        <v>330</v>
      </c>
      <c r="B331" s="12" t="s">
        <v>487</v>
      </c>
      <c r="C331" s="11" t="s">
        <v>155</v>
      </c>
      <c r="D331" s="11" t="s">
        <v>488</v>
      </c>
      <c r="E331" s="11" t="s">
        <v>66</v>
      </c>
      <c r="F331" s="11" t="s">
        <v>489</v>
      </c>
      <c r="G331" s="13">
        <v>9709</v>
      </c>
      <c r="H331" s="13">
        <v>9580.6</v>
      </c>
      <c r="I331" s="14">
        <v>43923</v>
      </c>
      <c r="J331" s="15">
        <v>1.8</v>
      </c>
      <c r="K331" s="34" t="s">
        <v>123</v>
      </c>
      <c r="L331" s="15">
        <v>3.7</v>
      </c>
      <c r="M331" s="15">
        <v>0.6</v>
      </c>
      <c r="N331" s="15" t="s">
        <v>1644</v>
      </c>
      <c r="P331" s="19">
        <v>7.7</v>
      </c>
      <c r="Q331" s="17">
        <v>395</v>
      </c>
      <c r="R331" s="26">
        <v>19.463000000000001</v>
      </c>
      <c r="S331" s="13">
        <v>340</v>
      </c>
      <c r="T331" s="43">
        <v>59.6</v>
      </c>
      <c r="U331" s="43">
        <v>2</v>
      </c>
      <c r="V331" s="43">
        <v>9</v>
      </c>
      <c r="W331" s="46">
        <f t="shared" si="40"/>
        <v>0.18181818181818182</v>
      </c>
      <c r="X331" s="16">
        <v>44249</v>
      </c>
      <c r="Y331" s="16">
        <v>44198</v>
      </c>
      <c r="Z331" s="16" t="s">
        <v>1649</v>
      </c>
      <c r="AA331" s="17">
        <v>10106.321</v>
      </c>
      <c r="AB331" s="17">
        <v>9709.0030000000006</v>
      </c>
      <c r="AC331" s="39">
        <f t="shared" si="37"/>
        <v>4.0922636443721287E-2</v>
      </c>
      <c r="AD331" s="19">
        <v>7.14</v>
      </c>
      <c r="AE331" s="19">
        <v>6.84</v>
      </c>
      <c r="AF331" s="18">
        <f t="shared" si="38"/>
        <v>4.3859649122806994E-2</v>
      </c>
      <c r="AG331" s="17">
        <v>993.59</v>
      </c>
      <c r="AH331" s="17">
        <v>11839.636</v>
      </c>
      <c r="AI331" s="19">
        <v>157.51</v>
      </c>
      <c r="AJ331" s="19">
        <v>158.94</v>
      </c>
      <c r="AK331" s="18">
        <f t="shared" si="39"/>
        <v>-8.9971058260979418E-3</v>
      </c>
      <c r="AL331" s="19">
        <v>71.33</v>
      </c>
      <c r="AM331" s="19">
        <v>177.92</v>
      </c>
      <c r="AN331" s="22">
        <v>5.7999999999999996E-3</v>
      </c>
      <c r="AO331" s="19">
        <v>24.72</v>
      </c>
    </row>
    <row r="332" spans="1:42" ht="17" customHeight="1" x14ac:dyDescent="0.35">
      <c r="A332" s="11">
        <v>331</v>
      </c>
      <c r="B332" s="12" t="s">
        <v>1525</v>
      </c>
      <c r="C332" s="11" t="s">
        <v>13</v>
      </c>
      <c r="D332" s="11" t="s">
        <v>1526</v>
      </c>
      <c r="E332" s="11" t="s">
        <v>66</v>
      </c>
      <c r="F332" s="11" t="s">
        <v>1527</v>
      </c>
      <c r="G332" s="13">
        <v>9653.6</v>
      </c>
      <c r="H332" s="13">
        <v>11077</v>
      </c>
      <c r="I332" s="14">
        <v>44097</v>
      </c>
      <c r="J332" s="15">
        <v>3.95</v>
      </c>
      <c r="K332" s="15" t="s">
        <v>121</v>
      </c>
      <c r="L332" s="15">
        <v>4.57</v>
      </c>
      <c r="M332" s="15">
        <v>0.21099999999999999</v>
      </c>
      <c r="N332" s="15" t="s">
        <v>1644</v>
      </c>
      <c r="P332" s="19">
        <v>11.75</v>
      </c>
      <c r="Q332" s="17">
        <v>112</v>
      </c>
      <c r="R332" s="26">
        <v>104.541</v>
      </c>
      <c r="S332" s="13">
        <v>436.30900000000003</v>
      </c>
      <c r="T332" s="17">
        <v>63.615384615384613</v>
      </c>
      <c r="U332" s="17">
        <v>4</v>
      </c>
      <c r="V332" s="17">
        <v>9</v>
      </c>
      <c r="W332" s="46">
        <f t="shared" si="40"/>
        <v>0.30769230769230771</v>
      </c>
      <c r="X332" s="16">
        <v>44061</v>
      </c>
      <c r="Y332" s="16">
        <v>44010</v>
      </c>
      <c r="AA332" s="17">
        <v>10045</v>
      </c>
      <c r="AB332" s="17">
        <v>9654</v>
      </c>
      <c r="AC332" s="39">
        <f t="shared" si="37"/>
        <v>4.0501346592086179E-2</v>
      </c>
      <c r="AD332" s="19">
        <v>15.1</v>
      </c>
      <c r="AE332" s="19">
        <v>13.7</v>
      </c>
      <c r="AF332" s="18">
        <f t="shared" si="38"/>
        <v>0.10218978102189784</v>
      </c>
      <c r="AG332" s="17">
        <v>1484.4359999999999</v>
      </c>
      <c r="AH332" s="17">
        <v>14559.047</v>
      </c>
      <c r="AI332" s="19">
        <v>472.27</v>
      </c>
      <c r="AJ332" s="19">
        <v>287.64999999999998</v>
      </c>
      <c r="AK332" s="18">
        <f t="shared" si="39"/>
        <v>0.64182165826525295</v>
      </c>
      <c r="AL332" s="19">
        <v>181.38</v>
      </c>
      <c r="AM332" s="19">
        <v>603.6</v>
      </c>
      <c r="AN332" s="22">
        <v>1.03E-2</v>
      </c>
      <c r="AO332" s="19">
        <v>26.85</v>
      </c>
      <c r="AP332" s="1"/>
    </row>
    <row r="333" spans="1:42" ht="17" customHeight="1" x14ac:dyDescent="0.35">
      <c r="A333" s="11">
        <v>332</v>
      </c>
      <c r="B333" s="12" t="s">
        <v>578</v>
      </c>
      <c r="C333" s="11" t="s">
        <v>518</v>
      </c>
      <c r="D333" s="11" t="s">
        <v>579</v>
      </c>
      <c r="E333" s="11" t="s">
        <v>66</v>
      </c>
      <c r="F333" s="11" t="s">
        <v>580</v>
      </c>
      <c r="G333" s="13">
        <v>9650</v>
      </c>
      <c r="H333" s="13">
        <v>9838.7000000000007</v>
      </c>
      <c r="I333" s="14">
        <v>43909</v>
      </c>
      <c r="J333" s="15">
        <v>5.6</v>
      </c>
      <c r="K333" s="34" t="s">
        <v>124</v>
      </c>
      <c r="L333" s="15">
        <v>4.5</v>
      </c>
      <c r="M333" s="15">
        <v>0.83499999999999996</v>
      </c>
      <c r="N333" s="15" t="s">
        <v>1644</v>
      </c>
      <c r="P333" s="19">
        <v>6</v>
      </c>
      <c r="S333" s="13">
        <v>263</v>
      </c>
      <c r="T333" s="43">
        <v>61.727272727272727</v>
      </c>
      <c r="U333" s="43">
        <v>6</v>
      </c>
      <c r="V333" s="43">
        <v>5</v>
      </c>
      <c r="W333" s="46">
        <f t="shared" si="40"/>
        <v>0.54545454545454541</v>
      </c>
      <c r="X333" s="16">
        <v>44251</v>
      </c>
      <c r="Y333" s="16">
        <v>44196</v>
      </c>
      <c r="Z333" s="16" t="s">
        <v>1649</v>
      </c>
      <c r="AA333" s="17">
        <v>8480</v>
      </c>
      <c r="AB333" s="17">
        <v>9211</v>
      </c>
      <c r="AC333" s="39">
        <f t="shared" si="37"/>
        <v>-7.9361632830311585E-2</v>
      </c>
      <c r="AD333" s="19">
        <v>0.47</v>
      </c>
      <c r="AE333" s="19">
        <v>-1.03</v>
      </c>
      <c r="AF333" s="18">
        <f t="shared" si="38"/>
        <v>-1.4563106796116505</v>
      </c>
      <c r="AG333" s="17">
        <v>394</v>
      </c>
      <c r="AH333" s="17">
        <v>393</v>
      </c>
      <c r="AI333" s="19">
        <v>27.05</v>
      </c>
      <c r="AJ333" s="19">
        <v>5.16</v>
      </c>
      <c r="AK333" s="18">
        <f t="shared" si="39"/>
        <v>4.2422480620155039</v>
      </c>
      <c r="AL333" s="19">
        <v>3.63</v>
      </c>
      <c r="AM333" s="19">
        <v>35.729999999999997</v>
      </c>
      <c r="AN333" s="22">
        <v>2.9999999999999997E-4</v>
      </c>
      <c r="AO333" s="19">
        <v>71.06</v>
      </c>
      <c r="AP333" s="37" t="s">
        <v>581</v>
      </c>
    </row>
    <row r="334" spans="1:42" ht="17" customHeight="1" x14ac:dyDescent="0.35">
      <c r="A334" s="11">
        <v>333</v>
      </c>
      <c r="B334" s="12" t="s">
        <v>664</v>
      </c>
      <c r="C334" s="11" t="s">
        <v>181</v>
      </c>
      <c r="D334" s="11" t="s">
        <v>665</v>
      </c>
      <c r="E334" s="11" t="s">
        <v>66</v>
      </c>
      <c r="F334" s="11" t="s">
        <v>666</v>
      </c>
      <c r="G334" s="13">
        <v>9591</v>
      </c>
      <c r="H334" s="13">
        <v>9619</v>
      </c>
      <c r="I334" s="14">
        <v>43929</v>
      </c>
      <c r="J334" s="15">
        <v>4.5999999999999996</v>
      </c>
      <c r="K334" s="34" t="s">
        <v>122</v>
      </c>
      <c r="L334" s="15">
        <v>36.9</v>
      </c>
      <c r="M334" s="15">
        <v>1.4</v>
      </c>
      <c r="N334" s="15" t="s">
        <v>1644</v>
      </c>
      <c r="P334" s="19">
        <v>11.254123</v>
      </c>
      <c r="Q334" s="17">
        <v>104</v>
      </c>
      <c r="R334" s="26">
        <v>108.566</v>
      </c>
      <c r="S334" s="13">
        <v>766.07399999999996</v>
      </c>
      <c r="T334" s="43">
        <v>63</v>
      </c>
      <c r="U334" s="43">
        <v>2</v>
      </c>
      <c r="V334" s="43">
        <v>8</v>
      </c>
      <c r="W334" s="46">
        <f t="shared" si="40"/>
        <v>0.2</v>
      </c>
      <c r="X334" s="16">
        <v>44251</v>
      </c>
      <c r="Y334" s="16">
        <v>44196</v>
      </c>
      <c r="Z334" s="16" t="s">
        <v>1649</v>
      </c>
      <c r="AA334" s="17">
        <v>12415</v>
      </c>
      <c r="AB334" s="17">
        <v>9619</v>
      </c>
      <c r="AC334" s="39">
        <f t="shared" si="37"/>
        <v>0.2906747063104273</v>
      </c>
      <c r="AD334" s="19">
        <v>-1.56</v>
      </c>
      <c r="AE334" s="19">
        <v>-3.57</v>
      </c>
      <c r="AF334" s="18">
        <f t="shared" si="38"/>
        <v>-0.56302521008403361</v>
      </c>
      <c r="AG334" s="17">
        <v>4737</v>
      </c>
      <c r="AH334" s="17">
        <v>275397</v>
      </c>
      <c r="AI334" s="19">
        <v>25.45</v>
      </c>
      <c r="AJ334" s="19">
        <v>23.89</v>
      </c>
      <c r="AK334" s="18">
        <f t="shared" si="39"/>
        <v>6.5299288405190406E-2</v>
      </c>
      <c r="AL334" s="19">
        <v>9.89</v>
      </c>
      <c r="AM334" s="19">
        <v>32.130000000000003</v>
      </c>
      <c r="AN334" s="22">
        <v>2.2700000000000001E-2</v>
      </c>
      <c r="AO334" s="29"/>
    </row>
    <row r="335" spans="1:42" ht="17" customHeight="1" x14ac:dyDescent="0.35">
      <c r="A335" s="11">
        <v>334</v>
      </c>
      <c r="B335" s="12" t="s">
        <v>755</v>
      </c>
      <c r="C335" s="11" t="s">
        <v>188</v>
      </c>
      <c r="D335" s="11" t="s">
        <v>756</v>
      </c>
      <c r="E335" s="11" t="s">
        <v>66</v>
      </c>
      <c r="F335" s="11" t="s">
        <v>757</v>
      </c>
      <c r="G335" s="13">
        <v>9538.4</v>
      </c>
      <c r="H335" s="13">
        <v>7938.3</v>
      </c>
      <c r="I335" s="14">
        <v>44056</v>
      </c>
      <c r="J335" s="15">
        <v>3.45</v>
      </c>
      <c r="K335" s="34" t="s">
        <v>124</v>
      </c>
      <c r="L335" s="15">
        <v>5.7</v>
      </c>
      <c r="M335" s="15">
        <v>0.12</v>
      </c>
      <c r="N335" s="15" t="s">
        <v>1644</v>
      </c>
      <c r="P335" s="19">
        <v>11.8</v>
      </c>
      <c r="Q335" s="17">
        <v>287</v>
      </c>
      <c r="R335" s="26">
        <v>41.46</v>
      </c>
      <c r="S335" s="13">
        <v>417.5</v>
      </c>
      <c r="T335" s="43">
        <v>52.5</v>
      </c>
      <c r="U335" s="43">
        <v>1</v>
      </c>
      <c r="V335" s="43">
        <v>5</v>
      </c>
      <c r="W335" s="46">
        <f t="shared" si="40"/>
        <v>0.16666666666666666</v>
      </c>
      <c r="X335" s="16">
        <v>44036</v>
      </c>
      <c r="Y335" s="16">
        <v>43982</v>
      </c>
      <c r="AA335" s="17">
        <v>11054</v>
      </c>
      <c r="AB335" s="17">
        <v>9538</v>
      </c>
      <c r="AC335" s="39">
        <f t="shared" si="37"/>
        <v>0.15894317466974209</v>
      </c>
      <c r="AD335" s="19">
        <v>1.72</v>
      </c>
      <c r="AE335" s="19">
        <v>1.52</v>
      </c>
      <c r="AF335" s="18">
        <f t="shared" si="38"/>
        <v>0.13157894736842102</v>
      </c>
      <c r="AG335" s="17">
        <v>11436</v>
      </c>
      <c r="AH335" s="17">
        <v>22304</v>
      </c>
      <c r="AI335" s="19">
        <v>35.979999999999997</v>
      </c>
      <c r="AJ335" s="19">
        <v>33.1</v>
      </c>
      <c r="AK335" s="18">
        <f t="shared" si="39"/>
        <v>8.7009063444108622E-2</v>
      </c>
      <c r="AL335" s="19">
        <v>22.83</v>
      </c>
      <c r="AM335" s="19">
        <v>39.340000000000003</v>
      </c>
      <c r="AN335" s="22">
        <v>3.1E-2</v>
      </c>
      <c r="AO335" s="19">
        <v>16.09</v>
      </c>
    </row>
    <row r="336" spans="1:42" ht="17" customHeight="1" x14ac:dyDescent="0.35">
      <c r="A336" s="11">
        <v>335</v>
      </c>
      <c r="B336" s="12" t="s">
        <v>846</v>
      </c>
      <c r="C336" s="11" t="s">
        <v>265</v>
      </c>
      <c r="D336" s="11" t="s">
        <v>847</v>
      </c>
      <c r="E336" s="11" t="s">
        <v>66</v>
      </c>
      <c r="F336" s="11" t="s">
        <v>848</v>
      </c>
      <c r="G336" s="13">
        <v>9526.2000000000007</v>
      </c>
      <c r="H336" s="13">
        <v>6841.3</v>
      </c>
      <c r="I336" s="14">
        <v>43914</v>
      </c>
      <c r="J336" s="15">
        <v>1.4</v>
      </c>
      <c r="K336" s="34" t="s">
        <v>124</v>
      </c>
      <c r="L336" s="15">
        <v>9.6</v>
      </c>
      <c r="M336" s="15">
        <v>0.5</v>
      </c>
      <c r="N336" s="15" t="s">
        <v>1644</v>
      </c>
      <c r="P336" s="19">
        <v>4.8</v>
      </c>
      <c r="Q336" s="17">
        <v>123.5</v>
      </c>
      <c r="R336" s="26">
        <v>39</v>
      </c>
      <c r="S336" s="13">
        <v>257</v>
      </c>
      <c r="T336" s="43">
        <v>65</v>
      </c>
      <c r="U336" s="43">
        <v>4</v>
      </c>
      <c r="V336" s="43">
        <v>7</v>
      </c>
      <c r="W336" s="46">
        <f t="shared" si="40"/>
        <v>0.36363636363636365</v>
      </c>
      <c r="X336" s="16">
        <v>44246</v>
      </c>
      <c r="Y336" s="16">
        <v>44196</v>
      </c>
      <c r="Z336" s="16" t="s">
        <v>1649</v>
      </c>
      <c r="AA336" s="17">
        <v>9735</v>
      </c>
      <c r="AB336" s="17">
        <v>9526</v>
      </c>
      <c r="AC336" s="39">
        <f t="shared" si="37"/>
        <v>2.1939953810623556E-2</v>
      </c>
      <c r="AD336" s="19">
        <v>55.63</v>
      </c>
      <c r="AE336" s="19">
        <v>129.07</v>
      </c>
      <c r="AF336" s="18">
        <f t="shared" si="38"/>
        <v>-0.56899356938095613</v>
      </c>
      <c r="AG336" s="17">
        <v>2605</v>
      </c>
      <c r="AH336" s="17">
        <v>41710</v>
      </c>
      <c r="AI336" s="19">
        <v>1033.3</v>
      </c>
      <c r="AJ336" s="19">
        <v>1143.17</v>
      </c>
      <c r="AK336" s="18">
        <f t="shared" si="39"/>
        <v>-9.6109939903951391E-2</v>
      </c>
      <c r="AL336" s="19">
        <v>710.52</v>
      </c>
      <c r="AM336" s="19">
        <v>1164.77</v>
      </c>
      <c r="AO336" s="19">
        <v>20.32</v>
      </c>
    </row>
    <row r="337" spans="1:42" ht="17" customHeight="1" x14ac:dyDescent="0.35">
      <c r="A337" s="11">
        <v>336</v>
      </c>
      <c r="B337" s="12" t="s">
        <v>935</v>
      </c>
      <c r="C337" s="11" t="s">
        <v>40</v>
      </c>
      <c r="D337" s="11" t="s">
        <v>936</v>
      </c>
      <c r="E337" s="11" t="s">
        <v>68</v>
      </c>
      <c r="G337" s="13">
        <v>9526</v>
      </c>
      <c r="H337" s="13">
        <v>8594</v>
      </c>
      <c r="N337" s="15" t="s">
        <v>1645</v>
      </c>
      <c r="O337" s="15" t="s">
        <v>1644</v>
      </c>
      <c r="P337" s="19">
        <v>14.7</v>
      </c>
      <c r="T337" s="17">
        <v>53</v>
      </c>
      <c r="U337" s="17">
        <v>2</v>
      </c>
      <c r="V337" s="17">
        <v>7</v>
      </c>
      <c r="W337" s="46">
        <f t="shared" si="40"/>
        <v>0.22222222222222221</v>
      </c>
      <c r="Y337" s="16">
        <v>43830</v>
      </c>
      <c r="AA337" s="17">
        <v>9526</v>
      </c>
      <c r="AB337" s="17">
        <v>8594</v>
      </c>
      <c r="AC337" s="39">
        <f t="shared" si="37"/>
        <v>0.10844775424714917</v>
      </c>
      <c r="AF337" s="18"/>
      <c r="AP337" s="37" t="s">
        <v>586</v>
      </c>
    </row>
    <row r="338" spans="1:42" ht="17" customHeight="1" x14ac:dyDescent="0.35">
      <c r="A338" s="11">
        <v>337</v>
      </c>
      <c r="B338" s="12" t="s">
        <v>1021</v>
      </c>
      <c r="C338" s="11" t="s">
        <v>188</v>
      </c>
      <c r="D338" s="11" t="s">
        <v>1022</v>
      </c>
      <c r="E338" s="11" t="s">
        <v>66</v>
      </c>
      <c r="F338" s="11" t="s">
        <v>1023</v>
      </c>
      <c r="G338" s="13">
        <v>9497.2999999999993</v>
      </c>
      <c r="H338" s="13">
        <v>9545.7000000000007</v>
      </c>
      <c r="I338" s="14">
        <v>44181</v>
      </c>
      <c r="J338" s="15">
        <v>2.931</v>
      </c>
      <c r="K338" s="34" t="s">
        <v>121</v>
      </c>
      <c r="L338" s="15">
        <v>2.6</v>
      </c>
      <c r="M338" s="15">
        <v>0</v>
      </c>
      <c r="N338" s="15" t="s">
        <v>1644</v>
      </c>
      <c r="P338" s="19">
        <v>10.199999999999999</v>
      </c>
      <c r="Q338" s="17">
        <v>232</v>
      </c>
      <c r="R338" s="26">
        <v>44.262999999999998</v>
      </c>
      <c r="S338" s="13">
        <v>333.3</v>
      </c>
      <c r="T338" s="43">
        <v>62.9</v>
      </c>
      <c r="U338" s="43">
        <v>3</v>
      </c>
      <c r="V338" s="43">
        <v>7</v>
      </c>
      <c r="W338" s="46">
        <f t="shared" si="40"/>
        <v>0.3</v>
      </c>
      <c r="X338" s="16">
        <v>44169</v>
      </c>
      <c r="Y338" s="16">
        <v>44129</v>
      </c>
      <c r="AA338" s="17">
        <v>9608.4619999999995</v>
      </c>
      <c r="AB338" s="17">
        <v>9497.3169999999991</v>
      </c>
      <c r="AC338" s="39">
        <f t="shared" si="37"/>
        <v>1.1702778795316662E-2</v>
      </c>
      <c r="AD338" s="19">
        <v>1.66</v>
      </c>
      <c r="AE338" s="19">
        <v>1.8</v>
      </c>
      <c r="AF338" s="18">
        <f t="shared" ref="AF338:AF368" si="41">(AD338-AE338)/AE338</f>
        <v>-7.7777777777777848E-2</v>
      </c>
      <c r="AG338" s="17">
        <v>2612.6999999999998</v>
      </c>
      <c r="AH338" s="17">
        <v>9908.2819999999992</v>
      </c>
      <c r="AI338" s="19">
        <v>46.36</v>
      </c>
      <c r="AJ338" s="19">
        <v>43.99</v>
      </c>
      <c r="AK338" s="18">
        <f t="shared" ref="AK338:AK359" si="42">(AI338-AJ338)/AJ338</f>
        <v>5.3875880882018577E-2</v>
      </c>
      <c r="AL338" s="19">
        <v>39.01</v>
      </c>
      <c r="AM338" s="19">
        <v>52.97</v>
      </c>
      <c r="AN338" s="22">
        <v>2.0500000000000001E-2</v>
      </c>
      <c r="AO338" s="19">
        <v>29.57</v>
      </c>
    </row>
    <row r="339" spans="1:42" x14ac:dyDescent="0.35">
      <c r="A339" s="11">
        <v>338</v>
      </c>
      <c r="B339" s="12" t="s">
        <v>1106</v>
      </c>
      <c r="C339" s="11" t="s">
        <v>30</v>
      </c>
      <c r="D339" s="11" t="s">
        <v>1107</v>
      </c>
      <c r="E339" s="11" t="s">
        <v>66</v>
      </c>
      <c r="F339" s="11" t="s">
        <v>1108</v>
      </c>
      <c r="G339" s="13">
        <v>9452</v>
      </c>
      <c r="H339" s="13">
        <v>8906</v>
      </c>
      <c r="I339" s="14">
        <v>43945</v>
      </c>
      <c r="J339" s="15">
        <v>5.1765829999999999</v>
      </c>
      <c r="K339" s="34" t="s">
        <v>121</v>
      </c>
      <c r="L339" s="15">
        <v>10.3</v>
      </c>
      <c r="M339" s="15">
        <v>2.17</v>
      </c>
      <c r="N339" s="15" t="s">
        <v>1644</v>
      </c>
      <c r="P339" s="19">
        <v>21.4</v>
      </c>
      <c r="Q339" s="17">
        <v>489.5</v>
      </c>
      <c r="S339" s="13">
        <v>405</v>
      </c>
      <c r="T339" s="17">
        <v>62.3</v>
      </c>
      <c r="U339" s="17">
        <v>3</v>
      </c>
      <c r="V339" s="17">
        <v>7</v>
      </c>
      <c r="W339" s="46">
        <f t="shared" si="40"/>
        <v>0.3</v>
      </c>
      <c r="X339" s="16">
        <v>44244</v>
      </c>
      <c r="Y339" s="16">
        <v>44196</v>
      </c>
      <c r="Z339" s="16" t="s">
        <v>1649</v>
      </c>
      <c r="AA339" s="17">
        <v>4307</v>
      </c>
      <c r="AB339" s="17">
        <v>9452</v>
      </c>
      <c r="AC339" s="39">
        <f t="shared" si="37"/>
        <v>-0.54432924248836223</v>
      </c>
      <c r="AD339" s="19">
        <v>-2.56</v>
      </c>
      <c r="AE339" s="19">
        <v>3.04</v>
      </c>
      <c r="AF339" s="18">
        <f t="shared" si="41"/>
        <v>-1.8421052631578947</v>
      </c>
      <c r="AG339" s="17">
        <v>5095</v>
      </c>
      <c r="AH339" s="17">
        <v>4202</v>
      </c>
      <c r="AI339" s="19">
        <v>111.26</v>
      </c>
      <c r="AJ339" s="19">
        <v>110.74</v>
      </c>
      <c r="AK339" s="18">
        <f t="shared" si="42"/>
        <v>4.6956835831678733E-3</v>
      </c>
      <c r="AL339" s="19">
        <v>44.3</v>
      </c>
      <c r="AM339" s="19">
        <v>128.16</v>
      </c>
    </row>
    <row r="340" spans="1:42" x14ac:dyDescent="0.35">
      <c r="A340" s="11">
        <v>339</v>
      </c>
      <c r="B340" s="12" t="s">
        <v>1614</v>
      </c>
      <c r="C340" s="11" t="s">
        <v>35</v>
      </c>
      <c r="D340" s="11" t="s">
        <v>1615</v>
      </c>
      <c r="E340" s="11" t="s">
        <v>66</v>
      </c>
      <c r="F340" s="11" t="s">
        <v>1616</v>
      </c>
      <c r="G340" s="13">
        <v>9443.7999999999993</v>
      </c>
      <c r="H340" s="13">
        <v>8632.5</v>
      </c>
      <c r="I340" s="14">
        <v>43915</v>
      </c>
      <c r="J340" s="15">
        <v>2.06</v>
      </c>
      <c r="K340" s="15" t="s">
        <v>121</v>
      </c>
      <c r="L340" s="15">
        <v>7.2</v>
      </c>
      <c r="M340" s="15">
        <v>0.35</v>
      </c>
      <c r="N340" s="15" t="s">
        <v>1644</v>
      </c>
      <c r="P340" s="19">
        <v>6.5</v>
      </c>
      <c r="Q340" s="17">
        <v>101</v>
      </c>
      <c r="R340" s="26">
        <v>64.42</v>
      </c>
      <c r="S340" s="13">
        <v>363.04</v>
      </c>
      <c r="T340" s="43">
        <v>61.53846153846154</v>
      </c>
      <c r="U340" s="43">
        <v>3</v>
      </c>
      <c r="V340" s="43">
        <v>10</v>
      </c>
      <c r="W340" s="46">
        <f t="shared" si="40"/>
        <v>0.23076923076923078</v>
      </c>
      <c r="X340" s="16">
        <v>44252</v>
      </c>
      <c r="Y340" s="16">
        <v>44196</v>
      </c>
      <c r="Z340" s="16" t="s">
        <v>1649</v>
      </c>
      <c r="AA340" s="17">
        <v>5265</v>
      </c>
      <c r="AB340" s="17">
        <v>9287</v>
      </c>
      <c r="AC340" s="39">
        <f t="shared" si="37"/>
        <v>-0.43307849682351673</v>
      </c>
      <c r="AD340" s="19">
        <v>0.31</v>
      </c>
      <c r="AE340" s="19">
        <v>0.61</v>
      </c>
      <c r="AF340" s="18">
        <f t="shared" si="41"/>
        <v>-0.49180327868852458</v>
      </c>
      <c r="AG340" s="17">
        <v>2270.4</v>
      </c>
      <c r="AH340" s="17">
        <v>6355</v>
      </c>
      <c r="AI340" s="19">
        <v>19.010000000000002</v>
      </c>
      <c r="AJ340" s="19">
        <v>24.24</v>
      </c>
      <c r="AK340" s="18">
        <f t="shared" si="42"/>
        <v>-0.21575907590759064</v>
      </c>
      <c r="AL340" s="19">
        <v>6.4</v>
      </c>
      <c r="AM340" s="19">
        <v>22.08</v>
      </c>
      <c r="AO340" s="19">
        <v>66.099999999999994</v>
      </c>
      <c r="AP340" s="1"/>
    </row>
    <row r="341" spans="1:42" x14ac:dyDescent="0.35">
      <c r="A341" s="11">
        <v>340</v>
      </c>
      <c r="B341" s="12" t="s">
        <v>1193</v>
      </c>
      <c r="C341" s="11" t="s">
        <v>1194</v>
      </c>
      <c r="D341" s="11" t="s">
        <v>1195</v>
      </c>
      <c r="E341" s="11" t="s">
        <v>66</v>
      </c>
      <c r="F341" s="11" t="s">
        <v>1196</v>
      </c>
      <c r="G341" s="13">
        <v>9351</v>
      </c>
      <c r="H341" s="13">
        <v>8047</v>
      </c>
      <c r="I341" s="14">
        <v>43914</v>
      </c>
      <c r="J341" s="15">
        <v>1.73</v>
      </c>
      <c r="K341" s="34" t="s">
        <v>121</v>
      </c>
      <c r="L341" s="15">
        <v>3.7</v>
      </c>
      <c r="M341" s="15">
        <v>0.38800000000000001</v>
      </c>
      <c r="N341" s="15" t="s">
        <v>1644</v>
      </c>
      <c r="P341" s="19">
        <v>6.2</v>
      </c>
      <c r="Q341" s="17">
        <v>84</v>
      </c>
      <c r="R341" s="26">
        <v>74</v>
      </c>
      <c r="S341" s="13">
        <v>285</v>
      </c>
      <c r="T341" s="43">
        <v>64.2</v>
      </c>
      <c r="U341" s="43">
        <v>3</v>
      </c>
      <c r="V341" s="43">
        <v>8</v>
      </c>
      <c r="W341" s="46">
        <f t="shared" si="40"/>
        <v>0.27272727272727271</v>
      </c>
      <c r="X341" s="16">
        <v>44223</v>
      </c>
      <c r="Y341" s="16">
        <v>44196</v>
      </c>
      <c r="Z341" s="16" t="s">
        <v>1649</v>
      </c>
      <c r="AA341" s="17">
        <v>8530</v>
      </c>
      <c r="AB341" s="17">
        <v>9351</v>
      </c>
      <c r="AC341" s="39">
        <f t="shared" si="37"/>
        <v>-8.7798096460271632E-2</v>
      </c>
      <c r="AD341" s="19">
        <v>12.2</v>
      </c>
      <c r="AE341" s="19">
        <v>15.11</v>
      </c>
      <c r="AF341" s="18">
        <f t="shared" si="41"/>
        <v>-0.19258769027134351</v>
      </c>
      <c r="AG341" s="17">
        <v>5168</v>
      </c>
      <c r="AH341" s="17">
        <v>17868</v>
      </c>
      <c r="AI341" s="19">
        <v>231.91</v>
      </c>
      <c r="AJ341" s="19">
        <v>166.77</v>
      </c>
      <c r="AK341" s="18">
        <f t="shared" si="42"/>
        <v>0.3905978293458055</v>
      </c>
      <c r="AL341" s="19">
        <v>58.85</v>
      </c>
      <c r="AM341" s="19">
        <v>321.94</v>
      </c>
      <c r="AO341" s="19">
        <v>24.8</v>
      </c>
    </row>
    <row r="342" spans="1:42" x14ac:dyDescent="0.35">
      <c r="A342" s="11">
        <v>341</v>
      </c>
      <c r="B342" s="12" t="s">
        <v>1276</v>
      </c>
      <c r="C342" s="11" t="s">
        <v>159</v>
      </c>
      <c r="D342" s="11" t="s">
        <v>1277</v>
      </c>
      <c r="E342" s="11" t="s">
        <v>66</v>
      </c>
      <c r="F342" s="11" t="s">
        <v>1278</v>
      </c>
      <c r="G342" s="13">
        <v>9304</v>
      </c>
      <c r="H342" s="13">
        <v>9415</v>
      </c>
      <c r="I342" s="14">
        <v>43930</v>
      </c>
      <c r="J342" s="15">
        <v>0.31</v>
      </c>
      <c r="K342" s="34" t="s">
        <v>121</v>
      </c>
      <c r="L342" s="15">
        <v>3.7</v>
      </c>
      <c r="N342" s="15" t="s">
        <v>1644</v>
      </c>
      <c r="P342" s="19">
        <v>13.4</v>
      </c>
      <c r="Q342" s="17">
        <v>79</v>
      </c>
      <c r="R342" s="26">
        <v>172</v>
      </c>
      <c r="S342" s="13">
        <v>460</v>
      </c>
      <c r="T342" s="43">
        <v>66</v>
      </c>
      <c r="U342" s="43">
        <v>3</v>
      </c>
      <c r="V342" s="43">
        <v>9</v>
      </c>
      <c r="W342" s="46">
        <f t="shared" si="40"/>
        <v>0.25</v>
      </c>
      <c r="X342" s="16">
        <v>44256</v>
      </c>
      <c r="Y342" s="16">
        <v>44196</v>
      </c>
      <c r="Z342" s="16" t="s">
        <v>1649</v>
      </c>
      <c r="AA342" s="17">
        <v>6685</v>
      </c>
      <c r="AB342" s="17">
        <v>9325</v>
      </c>
      <c r="AC342" s="39">
        <f t="shared" si="37"/>
        <v>-0.28310991957104559</v>
      </c>
      <c r="AD342" s="19">
        <v>-1.21</v>
      </c>
      <c r="AE342" s="19">
        <v>4.59</v>
      </c>
      <c r="AF342" s="18">
        <f t="shared" si="41"/>
        <v>-1.2636165577342049</v>
      </c>
      <c r="AH342" s="17">
        <v>2595</v>
      </c>
      <c r="AI342" s="19">
        <v>113.89</v>
      </c>
      <c r="AJ342" s="19">
        <v>147.61000000000001</v>
      </c>
      <c r="AK342" s="18">
        <f t="shared" si="42"/>
        <v>-0.2284398076011111</v>
      </c>
      <c r="AL342" s="19">
        <v>48.62</v>
      </c>
      <c r="AM342" s="19">
        <v>165.57</v>
      </c>
      <c r="AN342" s="22">
        <v>1.37E-2</v>
      </c>
    </row>
    <row r="343" spans="1:42" x14ac:dyDescent="0.35">
      <c r="A343" s="11">
        <v>342</v>
      </c>
      <c r="B343" s="12" t="s">
        <v>1358</v>
      </c>
      <c r="C343" s="11" t="s">
        <v>140</v>
      </c>
      <c r="D343" s="11" t="s">
        <v>1359</v>
      </c>
      <c r="E343" s="11" t="s">
        <v>66</v>
      </c>
      <c r="F343" s="11" t="s">
        <v>1360</v>
      </c>
      <c r="G343" s="13">
        <v>9298.2000000000007</v>
      </c>
      <c r="H343" s="13">
        <v>10265.6</v>
      </c>
      <c r="I343" s="14">
        <v>44258</v>
      </c>
      <c r="J343" s="15">
        <v>0.5</v>
      </c>
      <c r="K343" s="34" t="s">
        <v>121</v>
      </c>
      <c r="L343" s="15">
        <v>3.8</v>
      </c>
      <c r="M343" s="15">
        <v>0</v>
      </c>
      <c r="N343" s="15" t="s">
        <v>1644</v>
      </c>
      <c r="P343" s="19">
        <v>6.8</v>
      </c>
      <c r="Q343" s="17">
        <v>90</v>
      </c>
      <c r="R343" s="26">
        <v>75.332999999999998</v>
      </c>
      <c r="S343" s="13">
        <v>245.977</v>
      </c>
      <c r="T343" s="43">
        <v>60.636363636363633</v>
      </c>
      <c r="U343" s="43">
        <v>3</v>
      </c>
      <c r="V343" s="43">
        <v>8</v>
      </c>
      <c r="W343" s="46">
        <f t="shared" si="40"/>
        <v>0.27272727272727271</v>
      </c>
      <c r="X343" s="16">
        <v>44256</v>
      </c>
      <c r="Y343" s="16">
        <v>44196</v>
      </c>
      <c r="Z343" s="16" t="s">
        <v>1649</v>
      </c>
      <c r="AA343" s="17">
        <v>7302</v>
      </c>
      <c r="AB343" s="17">
        <v>9298</v>
      </c>
      <c r="AC343" s="39">
        <f t="shared" si="37"/>
        <v>-0.21466982146698216</v>
      </c>
      <c r="AD343" s="19">
        <v>-8.26</v>
      </c>
      <c r="AE343" s="19">
        <v>4.0599999999999996</v>
      </c>
      <c r="AF343" s="18">
        <f t="shared" si="41"/>
        <v>-3.0344827586206899</v>
      </c>
      <c r="AG343" s="17">
        <v>729</v>
      </c>
      <c r="AH343" s="17">
        <v>6134</v>
      </c>
      <c r="AI343" s="19">
        <v>16.07</v>
      </c>
      <c r="AJ343" s="19">
        <v>31.86</v>
      </c>
      <c r="AK343" s="18">
        <f t="shared" si="42"/>
        <v>-0.49560577526679223</v>
      </c>
      <c r="AL343" s="19">
        <v>7.79</v>
      </c>
      <c r="AM343" s="19">
        <v>27.38</v>
      </c>
    </row>
    <row r="344" spans="1:42" x14ac:dyDescent="0.35">
      <c r="A344" s="11">
        <v>343</v>
      </c>
      <c r="B344" s="12" t="s">
        <v>46</v>
      </c>
      <c r="C344" s="11" t="s">
        <v>8</v>
      </c>
      <c r="D344" s="11" t="s">
        <v>47</v>
      </c>
      <c r="E344" s="11" t="s">
        <v>66</v>
      </c>
      <c r="F344" s="11" t="s">
        <v>86</v>
      </c>
      <c r="G344" s="13">
        <v>9273</v>
      </c>
      <c r="H344" s="13">
        <v>10151</v>
      </c>
      <c r="I344" s="14">
        <v>43915</v>
      </c>
      <c r="J344" s="15">
        <v>4.5389999999999997</v>
      </c>
      <c r="K344" s="34" t="s">
        <v>122</v>
      </c>
      <c r="L344" s="15">
        <f>6.22+0.345</f>
        <v>6.5649999999999995</v>
      </c>
      <c r="M344" s="15">
        <v>5.95</v>
      </c>
      <c r="N344" s="15" t="s">
        <v>1644</v>
      </c>
      <c r="P344" s="19">
        <v>14.555999999999999</v>
      </c>
      <c r="Q344" s="17">
        <v>178</v>
      </c>
      <c r="R344" s="26">
        <v>81.638000000000005</v>
      </c>
      <c r="S344" s="13">
        <v>319.565</v>
      </c>
      <c r="T344" s="17">
        <v>65.111111111111114</v>
      </c>
      <c r="U344" s="17">
        <v>2</v>
      </c>
      <c r="V344" s="17">
        <v>7</v>
      </c>
      <c r="W344" s="46">
        <f t="shared" si="40"/>
        <v>0.22222222222222221</v>
      </c>
      <c r="X344" s="16">
        <v>44249</v>
      </c>
      <c r="Y344" s="16">
        <v>44196</v>
      </c>
      <c r="Z344" s="16" t="s">
        <v>1649</v>
      </c>
      <c r="AA344" s="17">
        <v>8473</v>
      </c>
      <c r="AB344" s="17">
        <v>9273</v>
      </c>
      <c r="AC344" s="39">
        <f t="shared" si="37"/>
        <v>-8.627197239296884E-2</v>
      </c>
      <c r="AD344" s="19">
        <v>3.5</v>
      </c>
      <c r="AE344" s="19">
        <v>5.48</v>
      </c>
      <c r="AF344" s="18">
        <f t="shared" si="41"/>
        <v>-0.36131386861313874</v>
      </c>
      <c r="AG344" s="17">
        <v>4465</v>
      </c>
      <c r="AH344" s="17">
        <v>16083</v>
      </c>
      <c r="AI344" s="19">
        <v>100.28</v>
      </c>
      <c r="AJ344" s="19">
        <v>76.099999999999994</v>
      </c>
      <c r="AK344" s="18">
        <f t="shared" si="42"/>
        <v>0.31773981603153756</v>
      </c>
      <c r="AL344" s="19">
        <v>34.44</v>
      </c>
      <c r="AM344" s="19">
        <v>118.82</v>
      </c>
      <c r="AN344" s="22">
        <v>2.3699999999999999E-2</v>
      </c>
      <c r="AO344" s="19">
        <v>33.270000000000003</v>
      </c>
    </row>
    <row r="345" spans="1:42" x14ac:dyDescent="0.35">
      <c r="A345" s="11">
        <v>344</v>
      </c>
      <c r="B345" s="12" t="s">
        <v>1440</v>
      </c>
      <c r="C345" s="11" t="s">
        <v>34</v>
      </c>
      <c r="D345" s="11" t="s">
        <v>1441</v>
      </c>
      <c r="E345" s="11" t="s">
        <v>66</v>
      </c>
      <c r="F345" s="11" t="s">
        <v>1442</v>
      </c>
      <c r="G345" s="13">
        <v>9174.6</v>
      </c>
      <c r="H345" s="13">
        <v>8130.6</v>
      </c>
      <c r="I345" s="14">
        <v>43949</v>
      </c>
      <c r="J345" s="15">
        <v>4.7300000000000004</v>
      </c>
      <c r="K345" s="34" t="s">
        <v>121</v>
      </c>
      <c r="L345" s="15">
        <v>5.5</v>
      </c>
      <c r="M345" s="15">
        <v>7.0000000000000007E-2</v>
      </c>
      <c r="N345" s="15" t="s">
        <v>1644</v>
      </c>
      <c r="P345" s="19">
        <v>10.6</v>
      </c>
      <c r="Q345" s="17">
        <v>192</v>
      </c>
      <c r="R345" s="26">
        <v>55.54</v>
      </c>
      <c r="S345" s="13">
        <v>405</v>
      </c>
      <c r="T345" s="43">
        <v>67.25</v>
      </c>
      <c r="U345" s="43">
        <v>4</v>
      </c>
      <c r="V345" s="43">
        <v>8</v>
      </c>
      <c r="W345" s="46">
        <f t="shared" si="40"/>
        <v>0.33333333333333331</v>
      </c>
      <c r="X345" s="16">
        <v>44232</v>
      </c>
      <c r="Y345" s="16">
        <v>44196</v>
      </c>
      <c r="Z345" s="16" t="s">
        <v>1649</v>
      </c>
      <c r="AA345" s="17">
        <v>8797</v>
      </c>
      <c r="AB345" s="17">
        <v>9175</v>
      </c>
      <c r="AC345" s="39">
        <f t="shared" si="37"/>
        <v>-4.1198910081743867E-2</v>
      </c>
      <c r="AD345" s="19">
        <v>2.4</v>
      </c>
      <c r="AE345" s="19">
        <v>5.75</v>
      </c>
      <c r="AF345" s="18">
        <f t="shared" si="41"/>
        <v>-0.58260869565217388</v>
      </c>
      <c r="AG345" s="17">
        <v>851.78</v>
      </c>
      <c r="AH345" s="17">
        <v>5063.84</v>
      </c>
      <c r="AI345" s="19">
        <v>91.34</v>
      </c>
      <c r="AJ345" s="19">
        <v>85.79</v>
      </c>
      <c r="AK345" s="18">
        <f t="shared" si="42"/>
        <v>6.4692854645063483E-2</v>
      </c>
      <c r="AL345" s="19">
        <v>41.85</v>
      </c>
      <c r="AM345" s="19">
        <v>108.63</v>
      </c>
      <c r="AN345" s="22">
        <v>5.0000000000000001E-3</v>
      </c>
      <c r="AO345" s="19">
        <v>44.61</v>
      </c>
    </row>
    <row r="346" spans="1:42" x14ac:dyDescent="0.35">
      <c r="A346" s="11">
        <v>345</v>
      </c>
      <c r="B346" s="12" t="s">
        <v>210</v>
      </c>
      <c r="C346" s="11" t="s">
        <v>211</v>
      </c>
      <c r="D346" s="11" t="s">
        <v>212</v>
      </c>
      <c r="E346" s="11" t="s">
        <v>66</v>
      </c>
      <c r="F346" s="11" t="s">
        <v>213</v>
      </c>
      <c r="G346" s="13">
        <v>9172</v>
      </c>
      <c r="H346" s="13">
        <v>9124</v>
      </c>
      <c r="I346" s="14">
        <v>43917</v>
      </c>
      <c r="J346" s="15">
        <v>5.72</v>
      </c>
      <c r="K346" s="34" t="s">
        <v>123</v>
      </c>
      <c r="L346" s="15">
        <v>8</v>
      </c>
      <c r="M346" s="15">
        <v>3</v>
      </c>
      <c r="N346" s="15" t="s">
        <v>1644</v>
      </c>
      <c r="P346" s="19">
        <v>4.9000000000000004</v>
      </c>
      <c r="Q346" s="17">
        <v>538</v>
      </c>
      <c r="R346" s="26">
        <v>31.082999999999998</v>
      </c>
      <c r="S346" s="13">
        <v>385.50200000000001</v>
      </c>
      <c r="T346" s="43">
        <v>60.727272727272727</v>
      </c>
      <c r="U346" s="43">
        <v>4</v>
      </c>
      <c r="V346" s="43">
        <v>7</v>
      </c>
      <c r="W346" s="46">
        <f t="shared" si="40"/>
        <v>0.36363636363636365</v>
      </c>
      <c r="X346" s="16">
        <v>44244</v>
      </c>
      <c r="Y346" s="16">
        <v>44196</v>
      </c>
      <c r="Z346" s="16" t="s">
        <v>1649</v>
      </c>
      <c r="AA346" s="17">
        <v>5402</v>
      </c>
      <c r="AB346" s="17">
        <v>9172</v>
      </c>
      <c r="AC346" s="39">
        <f t="shared" si="37"/>
        <v>-0.4110335804622765</v>
      </c>
      <c r="AD346" s="19">
        <v>-9.7100000000000009</v>
      </c>
      <c r="AE346" s="19">
        <v>3.98</v>
      </c>
      <c r="AF346" s="18">
        <f t="shared" si="41"/>
        <v>-3.4396984924623117</v>
      </c>
      <c r="AG346" s="17">
        <v>1137</v>
      </c>
      <c r="AH346" s="17">
        <v>17538</v>
      </c>
      <c r="AI346" s="19">
        <v>37.590000000000003</v>
      </c>
      <c r="AJ346" s="19">
        <v>32.24</v>
      </c>
      <c r="AK346" s="18">
        <f t="shared" si="42"/>
        <v>0.16594292803970226</v>
      </c>
      <c r="AL346" s="19">
        <v>6.35</v>
      </c>
      <c r="AM346" s="19">
        <v>66.02</v>
      </c>
    </row>
    <row r="347" spans="1:42" x14ac:dyDescent="0.35">
      <c r="A347" s="11">
        <v>346</v>
      </c>
      <c r="B347" s="12" t="s">
        <v>308</v>
      </c>
      <c r="C347" s="11" t="s">
        <v>309</v>
      </c>
      <c r="D347" s="11" t="s">
        <v>310</v>
      </c>
      <c r="E347" s="11" t="s">
        <v>66</v>
      </c>
      <c r="F347" s="11" t="s">
        <v>311</v>
      </c>
      <c r="G347" s="13">
        <v>9165.2999999999993</v>
      </c>
      <c r="H347" s="13">
        <v>8614.9</v>
      </c>
      <c r="I347" s="14">
        <v>43902</v>
      </c>
      <c r="J347" s="15">
        <v>2.5299999999999998</v>
      </c>
      <c r="K347" s="34" t="s">
        <v>121</v>
      </c>
      <c r="L347" s="15">
        <v>1.6</v>
      </c>
      <c r="M347" s="15">
        <v>0.33</v>
      </c>
      <c r="N347" s="15" t="s">
        <v>1644</v>
      </c>
      <c r="P347" s="19">
        <v>6.6</v>
      </c>
      <c r="Q347" s="17">
        <v>100</v>
      </c>
      <c r="R347" s="26">
        <v>65.66</v>
      </c>
      <c r="S347" s="13">
        <v>370.89</v>
      </c>
      <c r="T347" s="17">
        <v>61</v>
      </c>
      <c r="U347" s="17">
        <v>2</v>
      </c>
      <c r="V347" s="17">
        <v>8</v>
      </c>
      <c r="W347" s="46">
        <f t="shared" si="40"/>
        <v>0.2</v>
      </c>
      <c r="X347" s="16">
        <v>44250</v>
      </c>
      <c r="Y347" s="16">
        <v>44196</v>
      </c>
      <c r="Z347" s="16" t="s">
        <v>1649</v>
      </c>
      <c r="AA347" s="17">
        <v>9637</v>
      </c>
      <c r="AB347" s="17">
        <v>9165</v>
      </c>
      <c r="AC347" s="39">
        <f t="shared" si="37"/>
        <v>5.1500272776868521E-2</v>
      </c>
      <c r="AD347" s="19">
        <v>4.74</v>
      </c>
      <c r="AE347" s="19">
        <v>4.7699999999999996</v>
      </c>
      <c r="AF347" s="18">
        <f t="shared" si="41"/>
        <v>-6.2893081761004957E-3</v>
      </c>
      <c r="AG347" s="17">
        <v>105.37</v>
      </c>
      <c r="AH347" s="17">
        <v>5928.35</v>
      </c>
      <c r="AI347" s="19">
        <v>136.37</v>
      </c>
      <c r="AJ347" s="19">
        <v>115.46</v>
      </c>
      <c r="AK347" s="18">
        <f t="shared" si="42"/>
        <v>0.18110168023557952</v>
      </c>
      <c r="AL347" s="31">
        <v>75.290000000000006</v>
      </c>
      <c r="AM347" s="31">
        <v>160.93</v>
      </c>
      <c r="AN347" s="22">
        <v>7.1999999999999998E-3</v>
      </c>
      <c r="AO347" s="19">
        <v>33.630000000000003</v>
      </c>
      <c r="AP347" s="41"/>
    </row>
    <row r="348" spans="1:42" x14ac:dyDescent="0.35">
      <c r="A348" s="11">
        <v>347</v>
      </c>
      <c r="B348" s="12" t="s">
        <v>404</v>
      </c>
      <c r="C348" s="11" t="s">
        <v>2</v>
      </c>
      <c r="D348" s="11" t="s">
        <v>405</v>
      </c>
      <c r="E348" s="11" t="s">
        <v>66</v>
      </c>
      <c r="F348" s="11" t="s">
        <v>406</v>
      </c>
      <c r="G348" s="13">
        <v>9145</v>
      </c>
      <c r="H348" s="13">
        <v>9830</v>
      </c>
      <c r="I348" s="14">
        <v>43929</v>
      </c>
      <c r="J348" s="15">
        <v>3.49</v>
      </c>
      <c r="K348" s="34" t="s">
        <v>122</v>
      </c>
      <c r="L348" s="15">
        <v>16</v>
      </c>
      <c r="M348" s="15">
        <v>2</v>
      </c>
      <c r="N348" s="15" t="s">
        <v>1644</v>
      </c>
      <c r="P348" s="19">
        <v>13</v>
      </c>
      <c r="Q348" s="17">
        <v>159</v>
      </c>
      <c r="R348" s="26">
        <v>82.6</v>
      </c>
      <c r="S348" s="13">
        <v>482.3</v>
      </c>
      <c r="T348" s="43">
        <v>65.8</v>
      </c>
      <c r="U348" s="43">
        <v>2</v>
      </c>
      <c r="V348" s="43">
        <v>8</v>
      </c>
      <c r="W348" s="46">
        <f t="shared" si="40"/>
        <v>0.2</v>
      </c>
      <c r="X348" s="16">
        <v>44252</v>
      </c>
      <c r="Y348" s="16">
        <v>44196</v>
      </c>
      <c r="Z348" s="16" t="s">
        <v>1649</v>
      </c>
      <c r="AA348" s="17">
        <v>7022</v>
      </c>
      <c r="AB348" s="17">
        <v>9066</v>
      </c>
      <c r="AC348" s="39">
        <f t="shared" si="37"/>
        <v>-0.22545775424663578</v>
      </c>
      <c r="AD348" s="19">
        <v>0.84</v>
      </c>
      <c r="AE348" s="19">
        <v>2.78</v>
      </c>
      <c r="AF348" s="18">
        <f t="shared" si="41"/>
        <v>-0.69784172661870503</v>
      </c>
      <c r="AG348" s="17">
        <v>4071</v>
      </c>
      <c r="AH348" s="17">
        <v>14741</v>
      </c>
      <c r="AI348" s="19">
        <v>23.19</v>
      </c>
      <c r="AJ348" s="19">
        <v>35.380000000000003</v>
      </c>
      <c r="AK348" s="18">
        <f t="shared" si="42"/>
        <v>-0.34454494064443192</v>
      </c>
      <c r="AL348" s="19">
        <v>14.22</v>
      </c>
      <c r="AM348" s="19">
        <v>29.04</v>
      </c>
      <c r="AN348" s="22">
        <v>3.7499999999999999E-2</v>
      </c>
      <c r="AO348" s="19">
        <v>31.6</v>
      </c>
    </row>
    <row r="349" spans="1:42" x14ac:dyDescent="0.35">
      <c r="A349" s="11">
        <v>348</v>
      </c>
      <c r="B349" s="12" t="s">
        <v>490</v>
      </c>
      <c r="C349" s="11" t="s">
        <v>245</v>
      </c>
      <c r="D349" s="11" t="s">
        <v>491</v>
      </c>
      <c r="E349" s="11" t="s">
        <v>66</v>
      </c>
      <c r="F349" s="11" t="s">
        <v>492</v>
      </c>
      <c r="G349" s="13">
        <v>9127.1</v>
      </c>
      <c r="H349" s="13">
        <v>6779.2</v>
      </c>
      <c r="I349" s="14">
        <v>43921</v>
      </c>
      <c r="J349" s="15">
        <v>0.3</v>
      </c>
      <c r="K349" s="34" t="s">
        <v>121</v>
      </c>
      <c r="L349" s="15">
        <v>2.4</v>
      </c>
      <c r="M349" s="15">
        <v>0.2</v>
      </c>
      <c r="N349" s="15" t="s">
        <v>1644</v>
      </c>
      <c r="P349" s="19">
        <v>0.83199999999999996</v>
      </c>
      <c r="Q349" s="17">
        <v>2</v>
      </c>
      <c r="R349" s="26">
        <v>41.411999999999999</v>
      </c>
      <c r="S349" s="13">
        <v>186.39099999999999</v>
      </c>
      <c r="T349" s="43">
        <v>66.7</v>
      </c>
      <c r="U349" s="43">
        <v>2</v>
      </c>
      <c r="V349" s="43">
        <v>8</v>
      </c>
      <c r="W349" s="46">
        <f t="shared" si="40"/>
        <v>0.2</v>
      </c>
      <c r="X349" s="16">
        <v>44252</v>
      </c>
      <c r="Y349" s="16">
        <v>44196</v>
      </c>
      <c r="Z349" s="16" t="s">
        <v>1649</v>
      </c>
      <c r="AA349" s="17">
        <v>14145.156000000001</v>
      </c>
      <c r="AB349" s="17">
        <v>9127.0570000000007</v>
      </c>
      <c r="AC349" s="39">
        <f t="shared" si="37"/>
        <v>0.54980471799398201</v>
      </c>
      <c r="AD349" s="19">
        <v>1.86</v>
      </c>
      <c r="AE349" s="19">
        <v>-10.68</v>
      </c>
      <c r="AF349" s="18">
        <f t="shared" si="41"/>
        <v>-1.1741573033707864</v>
      </c>
      <c r="AG349" s="17">
        <v>17.263000000000002</v>
      </c>
      <c r="AH349" s="17">
        <v>4569.9290000000001</v>
      </c>
      <c r="AI349" s="19">
        <v>225.81</v>
      </c>
      <c r="AJ349" s="19">
        <v>90.37</v>
      </c>
      <c r="AK349" s="18">
        <f t="shared" si="42"/>
        <v>1.49872745380104</v>
      </c>
      <c r="AL349" s="19">
        <v>21.7</v>
      </c>
      <c r="AM349" s="19">
        <v>369</v>
      </c>
      <c r="AO349" s="19">
        <v>164.82</v>
      </c>
    </row>
    <row r="350" spans="1:42" x14ac:dyDescent="0.35">
      <c r="A350" s="11">
        <v>349</v>
      </c>
      <c r="B350" s="12" t="s">
        <v>1528</v>
      </c>
      <c r="C350" s="11" t="s">
        <v>40</v>
      </c>
      <c r="D350" s="11" t="s">
        <v>1529</v>
      </c>
      <c r="E350" s="11" t="s">
        <v>66</v>
      </c>
      <c r="F350" s="11" t="s">
        <v>1528</v>
      </c>
      <c r="G350" s="13">
        <v>9120.2999999999993</v>
      </c>
      <c r="H350" s="13">
        <v>5222.3999999999996</v>
      </c>
      <c r="I350" s="14">
        <v>43448</v>
      </c>
      <c r="J350" s="15">
        <v>10.67</v>
      </c>
      <c r="K350" s="15"/>
      <c r="N350" s="15" t="s">
        <v>1644</v>
      </c>
      <c r="P350" s="19">
        <v>113</v>
      </c>
      <c r="Q350" s="17">
        <v>429</v>
      </c>
      <c r="R350" s="26">
        <v>265</v>
      </c>
      <c r="S350" s="13">
        <v>275</v>
      </c>
      <c r="T350" s="43">
        <v>64</v>
      </c>
      <c r="U350" s="43">
        <v>3</v>
      </c>
      <c r="V350" s="43">
        <v>9</v>
      </c>
      <c r="W350" s="46">
        <f t="shared" si="40"/>
        <v>0.25</v>
      </c>
      <c r="X350" s="16">
        <v>44246</v>
      </c>
      <c r="Y350" s="16">
        <v>44196</v>
      </c>
      <c r="Z350" s="16" t="s">
        <v>1649</v>
      </c>
      <c r="AA350" s="17">
        <v>4231</v>
      </c>
      <c r="AB350" s="17">
        <v>4221</v>
      </c>
      <c r="AC350" s="39">
        <f t="shared" si="37"/>
        <v>2.3691068467187868E-3</v>
      </c>
      <c r="AD350" s="19">
        <v>3.37</v>
      </c>
      <c r="AE350" s="19">
        <v>3.54</v>
      </c>
      <c r="AF350" s="18">
        <f t="shared" si="41"/>
        <v>-4.8022598870056478E-2</v>
      </c>
      <c r="AH350" s="17">
        <v>79806.5</v>
      </c>
      <c r="AI350" s="19">
        <v>40.369999999999997</v>
      </c>
      <c r="AJ350" s="19">
        <v>28.61</v>
      </c>
      <c r="AK350" s="18">
        <f t="shared" si="42"/>
        <v>0.41104508912967486</v>
      </c>
      <c r="AL350" s="19">
        <v>15.55</v>
      </c>
      <c r="AM350" s="19">
        <v>49.29</v>
      </c>
      <c r="AN350" s="22">
        <v>1.23E-2</v>
      </c>
      <c r="AO350" s="19">
        <v>14.11</v>
      </c>
      <c r="AP350" s="1" t="s">
        <v>1530</v>
      </c>
    </row>
    <row r="351" spans="1:42" x14ac:dyDescent="0.35">
      <c r="A351" s="11">
        <v>350</v>
      </c>
      <c r="B351" s="12" t="s">
        <v>582</v>
      </c>
      <c r="C351" s="11" t="s">
        <v>529</v>
      </c>
      <c r="D351" s="11" t="s">
        <v>583</v>
      </c>
      <c r="E351" s="11" t="s">
        <v>66</v>
      </c>
      <c r="F351" s="11" t="s">
        <v>582</v>
      </c>
      <c r="G351" s="13">
        <v>9041.4</v>
      </c>
      <c r="H351" s="13">
        <v>9352</v>
      </c>
      <c r="I351" s="14">
        <v>43920</v>
      </c>
      <c r="J351" s="15">
        <v>3.8</v>
      </c>
      <c r="K351" s="34" t="s">
        <v>124</v>
      </c>
      <c r="L351" s="15">
        <v>7.3</v>
      </c>
      <c r="M351" s="15">
        <v>0.188</v>
      </c>
      <c r="N351" s="15" t="s">
        <v>1644</v>
      </c>
      <c r="P351" s="19">
        <v>15.3</v>
      </c>
      <c r="Q351" s="17">
        <v>315</v>
      </c>
      <c r="R351" s="26">
        <v>48</v>
      </c>
      <c r="S351" s="13">
        <v>326</v>
      </c>
      <c r="T351" s="43">
        <v>65</v>
      </c>
      <c r="U351" s="43">
        <v>4</v>
      </c>
      <c r="V351" s="43">
        <v>6</v>
      </c>
      <c r="W351" s="46">
        <f t="shared" si="40"/>
        <v>0.4</v>
      </c>
      <c r="X351" s="16">
        <v>44256</v>
      </c>
      <c r="Y351" s="16">
        <v>44196</v>
      </c>
      <c r="Z351" s="16" t="s">
        <v>1649</v>
      </c>
      <c r="AA351" s="17">
        <v>9149</v>
      </c>
      <c r="AB351" s="17">
        <v>9041</v>
      </c>
      <c r="AC351" s="39">
        <f t="shared" si="37"/>
        <v>1.1945581241013163E-2</v>
      </c>
      <c r="AD351" s="19">
        <v>5.65</v>
      </c>
      <c r="AE351" s="19">
        <v>1.63</v>
      </c>
      <c r="AF351" s="18">
        <f t="shared" si="41"/>
        <v>2.4662576687116569</v>
      </c>
      <c r="AG351" s="17">
        <v>1306</v>
      </c>
      <c r="AH351" s="17">
        <v>8504</v>
      </c>
      <c r="AI351" s="19">
        <v>102.95</v>
      </c>
      <c r="AJ351" s="19">
        <v>76.39</v>
      </c>
      <c r="AK351" s="18">
        <f t="shared" si="42"/>
        <v>0.34768948815289963</v>
      </c>
      <c r="AL351" s="19">
        <v>35.33</v>
      </c>
      <c r="AM351" s="19">
        <v>137.87</v>
      </c>
      <c r="AN351" s="22">
        <v>4.7999999999999996E-3</v>
      </c>
      <c r="AO351" s="19">
        <v>23.59</v>
      </c>
    </row>
    <row r="352" spans="1:42" x14ac:dyDescent="0.35">
      <c r="A352" s="11">
        <v>351</v>
      </c>
      <c r="B352" s="12" t="s">
        <v>667</v>
      </c>
      <c r="C352" s="11" t="s">
        <v>265</v>
      </c>
      <c r="D352" s="11" t="s">
        <v>668</v>
      </c>
      <c r="E352" s="11" t="s">
        <v>66</v>
      </c>
      <c r="F352" s="11" t="s">
        <v>669</v>
      </c>
      <c r="G352" s="13">
        <v>9040.7000000000007</v>
      </c>
      <c r="H352" s="13">
        <v>6887.2</v>
      </c>
      <c r="I352" s="14">
        <v>43906</v>
      </c>
      <c r="J352" s="15">
        <v>1.4</v>
      </c>
      <c r="K352" s="34" t="s">
        <v>121</v>
      </c>
      <c r="L352" s="15">
        <v>6.8058449999999997</v>
      </c>
      <c r="M352" s="15">
        <v>0.29399999999999998</v>
      </c>
      <c r="N352" s="15" t="s">
        <v>1644</v>
      </c>
      <c r="P352" s="19">
        <v>14</v>
      </c>
      <c r="Q352" s="17">
        <v>461</v>
      </c>
      <c r="R352" s="26">
        <v>30.363</v>
      </c>
      <c r="S352" s="13">
        <v>339.76499999999999</v>
      </c>
      <c r="T352" s="43">
        <v>60</v>
      </c>
      <c r="U352" s="43">
        <v>2</v>
      </c>
      <c r="V352" s="43">
        <v>10</v>
      </c>
      <c r="W352" s="46">
        <f t="shared" si="40"/>
        <v>0.16666666666666666</v>
      </c>
      <c r="X352" s="16">
        <v>44250</v>
      </c>
      <c r="Y352" s="16">
        <v>44196</v>
      </c>
      <c r="Z352" s="16" t="s">
        <v>1649</v>
      </c>
      <c r="AA352" s="17">
        <v>8896.7189999999991</v>
      </c>
      <c r="AB352" s="17">
        <v>9040.7160000000003</v>
      </c>
      <c r="AC352" s="39">
        <f t="shared" si="37"/>
        <v>-1.5927610158310603E-2</v>
      </c>
      <c r="AD352" s="19">
        <v>7.04</v>
      </c>
      <c r="AE352" s="19">
        <v>59.39</v>
      </c>
      <c r="AF352" s="18">
        <f t="shared" si="41"/>
        <v>-0.88146152550934498</v>
      </c>
      <c r="AG352" s="17">
        <v>614.16300000000001</v>
      </c>
      <c r="AH352" s="17">
        <v>28927.01</v>
      </c>
      <c r="AI352" s="19">
        <v>603.69000000000005</v>
      </c>
      <c r="AJ352" s="19">
        <v>782.53</v>
      </c>
      <c r="AK352" s="18">
        <f t="shared" si="42"/>
        <v>-0.22854075882074798</v>
      </c>
      <c r="AL352" s="19">
        <v>426.87</v>
      </c>
      <c r="AM352" s="19">
        <v>663.56</v>
      </c>
      <c r="AN352" s="30"/>
      <c r="AO352" s="19">
        <v>90.17</v>
      </c>
    </row>
    <row r="353" spans="1:42" x14ac:dyDescent="0.35">
      <c r="A353" s="11">
        <v>352</v>
      </c>
      <c r="B353" s="12" t="s">
        <v>758</v>
      </c>
      <c r="C353" s="11" t="s">
        <v>196</v>
      </c>
      <c r="D353" s="11" t="s">
        <v>759</v>
      </c>
      <c r="E353" s="11" t="s">
        <v>66</v>
      </c>
      <c r="F353" s="11" t="s">
        <v>760</v>
      </c>
      <c r="G353" s="13">
        <v>8992</v>
      </c>
      <c r="H353" s="13">
        <v>18979</v>
      </c>
      <c r="N353" s="15" t="s">
        <v>1644</v>
      </c>
      <c r="T353" s="43">
        <v>62.7</v>
      </c>
      <c r="U353" s="43">
        <v>2</v>
      </c>
      <c r="V353" s="43">
        <v>8</v>
      </c>
      <c r="W353" s="46">
        <f t="shared" si="40"/>
        <v>0.2</v>
      </c>
      <c r="X353" s="16">
        <v>44253</v>
      </c>
      <c r="Y353" s="16">
        <v>44196</v>
      </c>
      <c r="Z353" s="16" t="s">
        <v>1649</v>
      </c>
      <c r="AA353" s="17">
        <v>6123</v>
      </c>
      <c r="AB353" s="17">
        <v>9722</v>
      </c>
      <c r="AC353" s="39">
        <f t="shared" si="37"/>
        <v>-0.37019131865871219</v>
      </c>
      <c r="AD353" s="19">
        <v>-7.33</v>
      </c>
      <c r="AE353" s="19">
        <v>-5.38</v>
      </c>
      <c r="AF353" s="18">
        <f t="shared" si="41"/>
        <v>0.36245353159851307</v>
      </c>
      <c r="AG353" s="17">
        <v>298</v>
      </c>
      <c r="AH353" s="17">
        <v>24987</v>
      </c>
      <c r="AI353" s="19">
        <v>50.67</v>
      </c>
      <c r="AJ353" s="19">
        <v>52.54</v>
      </c>
      <c r="AK353" s="18">
        <f t="shared" si="42"/>
        <v>-3.5591929958127093E-2</v>
      </c>
      <c r="AL353" s="19">
        <v>34</v>
      </c>
      <c r="AM353" s="19">
        <v>69.099999999999994</v>
      </c>
      <c r="AN353" s="22">
        <v>0.1348</v>
      </c>
      <c r="AP353" s="37" t="s">
        <v>761</v>
      </c>
    </row>
    <row r="354" spans="1:42" x14ac:dyDescent="0.35">
      <c r="A354" s="11">
        <v>353</v>
      </c>
      <c r="B354" s="12" t="s">
        <v>849</v>
      </c>
      <c r="C354" s="11" t="s">
        <v>196</v>
      </c>
      <c r="D354" s="11" t="s">
        <v>850</v>
      </c>
      <c r="E354" s="11" t="s">
        <v>66</v>
      </c>
      <c r="F354" s="11" t="s">
        <v>851</v>
      </c>
      <c r="G354" s="13">
        <v>8942</v>
      </c>
      <c r="H354" s="13">
        <v>8934</v>
      </c>
      <c r="I354" s="14">
        <v>43928</v>
      </c>
      <c r="J354" s="15">
        <v>5.2</v>
      </c>
      <c r="K354" s="34" t="s">
        <v>121</v>
      </c>
      <c r="L354" s="15">
        <v>15.3</v>
      </c>
      <c r="M354" s="15">
        <v>1.3</v>
      </c>
      <c r="N354" s="15" t="s">
        <v>1644</v>
      </c>
      <c r="P354" s="19">
        <v>12.6</v>
      </c>
      <c r="Q354" s="17">
        <v>99</v>
      </c>
      <c r="R354" s="26">
        <v>127</v>
      </c>
      <c r="S354" s="13">
        <v>335</v>
      </c>
      <c r="W354" s="46" t="e">
        <f t="shared" si="40"/>
        <v>#DIV/0!</v>
      </c>
      <c r="X354" s="16">
        <v>44256</v>
      </c>
      <c r="Y354" s="16">
        <v>44196</v>
      </c>
      <c r="Z354" s="16" t="s">
        <v>1649</v>
      </c>
      <c r="AA354" s="17">
        <v>7649</v>
      </c>
      <c r="AB354" s="17">
        <v>7478</v>
      </c>
      <c r="AC354" s="39">
        <f t="shared" si="37"/>
        <v>2.2867076758491575E-2</v>
      </c>
      <c r="AD354" s="19">
        <v>-1.84</v>
      </c>
      <c r="AE354" s="19">
        <v>-2.64</v>
      </c>
      <c r="AF354" s="18">
        <f t="shared" si="41"/>
        <v>-0.30303030303030304</v>
      </c>
      <c r="AG354" s="17">
        <v>0</v>
      </c>
      <c r="AH354" s="17">
        <v>180518</v>
      </c>
      <c r="AI354" s="19">
        <v>58.65</v>
      </c>
      <c r="AJ354" s="19">
        <v>60.14</v>
      </c>
      <c r="AK354" s="18">
        <f t="shared" si="42"/>
        <v>-2.4775523777851711E-2</v>
      </c>
      <c r="AL354" s="19">
        <v>29.75</v>
      </c>
      <c r="AM354" s="19">
        <v>64.22</v>
      </c>
      <c r="AN354" s="22">
        <v>1.03E-2</v>
      </c>
      <c r="AP354" s="37" t="s">
        <v>817</v>
      </c>
    </row>
    <row r="355" spans="1:42" x14ac:dyDescent="0.35">
      <c r="A355" s="11">
        <v>354</v>
      </c>
      <c r="B355" s="12" t="s">
        <v>937</v>
      </c>
      <c r="C355" s="11" t="s">
        <v>309</v>
      </c>
      <c r="D355" s="11" t="s">
        <v>938</v>
      </c>
      <c r="E355" s="11" t="s">
        <v>66</v>
      </c>
      <c r="F355" s="11" t="s">
        <v>939</v>
      </c>
      <c r="G355" s="13">
        <v>8925.7999999999993</v>
      </c>
      <c r="H355" s="13">
        <v>8409.2000000000007</v>
      </c>
      <c r="I355" s="14">
        <v>43906</v>
      </c>
      <c r="J355" s="15">
        <v>5.9</v>
      </c>
      <c r="K355" s="34" t="s">
        <v>122</v>
      </c>
      <c r="L355" s="15">
        <v>6.7</v>
      </c>
      <c r="M355" s="15">
        <v>0.3</v>
      </c>
      <c r="N355" s="15" t="s">
        <v>1644</v>
      </c>
      <c r="P355" s="19">
        <v>6.6</v>
      </c>
      <c r="Q355" s="17">
        <v>137</v>
      </c>
      <c r="R355" s="26">
        <v>48</v>
      </c>
      <c r="S355" s="13">
        <v>358</v>
      </c>
      <c r="T355" s="43">
        <v>63</v>
      </c>
      <c r="U355" s="43">
        <v>2</v>
      </c>
      <c r="V355" s="43">
        <v>9</v>
      </c>
      <c r="W355" s="46">
        <f t="shared" si="40"/>
        <v>0.18181818181818182</v>
      </c>
      <c r="X355" s="16">
        <v>44246</v>
      </c>
      <c r="Y355" s="16">
        <v>44196</v>
      </c>
      <c r="Z355" s="16" t="s">
        <v>1649</v>
      </c>
      <c r="AA355" s="17">
        <v>8420</v>
      </c>
      <c r="AB355" s="17">
        <v>8925</v>
      </c>
      <c r="AC355" s="39">
        <f t="shared" si="37"/>
        <v>-5.6582633053221289E-2</v>
      </c>
      <c r="AD355" s="19">
        <v>-2.34</v>
      </c>
      <c r="AE355" s="19">
        <v>-0.47</v>
      </c>
      <c r="AF355" s="18">
        <f t="shared" si="41"/>
        <v>3.978723404255319</v>
      </c>
      <c r="AG355" s="17">
        <v>475</v>
      </c>
      <c r="AH355" s="17">
        <v>12931</v>
      </c>
      <c r="AI355" s="19">
        <v>61.23</v>
      </c>
      <c r="AJ355" s="19">
        <v>50.96</v>
      </c>
      <c r="AK355" s="18">
        <f t="shared" si="42"/>
        <v>0.20153061224489788</v>
      </c>
      <c r="AL355" s="19">
        <v>22.62</v>
      </c>
      <c r="AM355" s="19">
        <v>76.599999999999994</v>
      </c>
      <c r="AN355" s="22">
        <v>0.03</v>
      </c>
    </row>
    <row r="356" spans="1:42" x14ac:dyDescent="0.35">
      <c r="A356" s="11">
        <v>355</v>
      </c>
      <c r="B356" s="12" t="s">
        <v>1024</v>
      </c>
      <c r="C356" s="11" t="s">
        <v>8</v>
      </c>
      <c r="D356" s="11" t="s">
        <v>1025</v>
      </c>
      <c r="E356" s="11" t="s">
        <v>66</v>
      </c>
      <c r="F356" s="11" t="s">
        <v>1026</v>
      </c>
      <c r="G356" s="13">
        <v>8918.9</v>
      </c>
      <c r="H356" s="13">
        <v>8930.2000000000007</v>
      </c>
      <c r="I356" s="14">
        <v>44174</v>
      </c>
      <c r="J356" s="15">
        <v>4.4660000000000002</v>
      </c>
      <c r="K356" s="34" t="s">
        <v>123</v>
      </c>
      <c r="L356" s="15">
        <v>5.9</v>
      </c>
      <c r="M356" s="15">
        <v>0</v>
      </c>
      <c r="N356" s="15" t="s">
        <v>1644</v>
      </c>
      <c r="P356" s="19">
        <v>15.6</v>
      </c>
      <c r="Q356" s="17">
        <v>306</v>
      </c>
      <c r="R356" s="26">
        <v>51.018000000000001</v>
      </c>
      <c r="S356" s="13">
        <v>318.04899999999998</v>
      </c>
      <c r="T356" s="43">
        <v>61.46153846153846</v>
      </c>
      <c r="U356" s="43">
        <v>5</v>
      </c>
      <c r="V356" s="43">
        <v>8</v>
      </c>
      <c r="W356" s="46">
        <f t="shared" si="40"/>
        <v>0.38461538461538464</v>
      </c>
      <c r="X356" s="16">
        <v>44154</v>
      </c>
      <c r="Y356" s="16">
        <v>44104</v>
      </c>
      <c r="AA356" s="17">
        <v>8856.2999999999993</v>
      </c>
      <c r="AB356" s="17">
        <v>8918.9</v>
      </c>
      <c r="AC356" s="39">
        <f t="shared" si="37"/>
        <v>-7.0188027671574263E-3</v>
      </c>
      <c r="AD356" s="19">
        <v>8.49</v>
      </c>
      <c r="AE356" s="19">
        <v>7.94</v>
      </c>
      <c r="AF356" s="18">
        <f t="shared" si="41"/>
        <v>6.9269521410579321E-2</v>
      </c>
      <c r="AG356" s="17">
        <v>891.5</v>
      </c>
      <c r="AH356" s="17">
        <v>25168.5</v>
      </c>
      <c r="AI356" s="19">
        <v>273.22000000000003</v>
      </c>
      <c r="AJ356" s="19">
        <v>229.95</v>
      </c>
      <c r="AK356" s="18">
        <f t="shared" si="42"/>
        <v>0.1881713415959993</v>
      </c>
      <c r="AL356" s="19">
        <v>167.43</v>
      </c>
      <c r="AM356" s="19">
        <v>327.89</v>
      </c>
      <c r="AN356" s="22">
        <v>2.2700000000000001E-2</v>
      </c>
      <c r="AO356" s="19">
        <v>31.35</v>
      </c>
    </row>
    <row r="357" spans="1:42" x14ac:dyDescent="0.35">
      <c r="A357" s="11">
        <v>356</v>
      </c>
      <c r="B357" s="12" t="s">
        <v>1109</v>
      </c>
      <c r="C357" s="11" t="s">
        <v>8</v>
      </c>
      <c r="D357" s="11" t="s">
        <v>1110</v>
      </c>
      <c r="E357" s="11" t="s">
        <v>66</v>
      </c>
      <c r="F357" s="11" t="s">
        <v>1111</v>
      </c>
      <c r="G357" s="13">
        <v>8906.2999999999993</v>
      </c>
      <c r="H357" s="13">
        <v>9587.2999999999993</v>
      </c>
      <c r="I357" s="14">
        <v>43929</v>
      </c>
      <c r="J357" s="15">
        <v>2.5297770000000002</v>
      </c>
      <c r="K357" s="34" t="s">
        <v>124</v>
      </c>
      <c r="L357" s="15">
        <v>6.3</v>
      </c>
      <c r="M357" s="15">
        <v>0.61</v>
      </c>
      <c r="N357" s="15" t="s">
        <v>1644</v>
      </c>
      <c r="P357" s="19">
        <v>9.8000000000000007</v>
      </c>
      <c r="Q357" s="17">
        <v>262</v>
      </c>
      <c r="S357" s="13">
        <v>449</v>
      </c>
      <c r="W357" s="46" t="e">
        <f t="shared" si="40"/>
        <v>#DIV/0!</v>
      </c>
      <c r="X357" s="16">
        <v>44249</v>
      </c>
      <c r="Y357" s="16">
        <v>44196</v>
      </c>
      <c r="Z357" s="16" t="s">
        <v>1649</v>
      </c>
      <c r="AA357" s="17">
        <v>8681.7000000000007</v>
      </c>
      <c r="AB357" s="17">
        <v>8906.2999999999993</v>
      </c>
      <c r="AC357" s="39">
        <f t="shared" si="37"/>
        <v>-2.5218104038714006E-2</v>
      </c>
      <c r="AD357" s="19">
        <v>1.75</v>
      </c>
      <c r="AE357" s="19">
        <v>-2.78</v>
      </c>
      <c r="AF357" s="18">
        <f t="shared" si="41"/>
        <v>-1.6294964028776977</v>
      </c>
      <c r="AG357" s="17">
        <v>1173</v>
      </c>
      <c r="AH357" s="17">
        <v>19789</v>
      </c>
      <c r="AI357" s="19">
        <v>22.97</v>
      </c>
      <c r="AJ357" s="19">
        <v>21.35</v>
      </c>
      <c r="AK357" s="18">
        <f t="shared" si="42"/>
        <v>7.5878220140515096E-2</v>
      </c>
      <c r="AL357" s="19">
        <v>6.5</v>
      </c>
      <c r="AM357" s="19">
        <v>33.229999999999997</v>
      </c>
      <c r="AN357" s="22">
        <v>6.7000000000000002E-3</v>
      </c>
      <c r="AO357" s="19">
        <v>17.54</v>
      </c>
    </row>
    <row r="358" spans="1:42" x14ac:dyDescent="0.35">
      <c r="A358" s="11">
        <v>357</v>
      </c>
      <c r="B358" s="12" t="s">
        <v>1558</v>
      </c>
      <c r="C358" s="11" t="s">
        <v>148</v>
      </c>
      <c r="D358" s="11" t="s">
        <v>1559</v>
      </c>
      <c r="E358" s="11" t="s">
        <v>66</v>
      </c>
      <c r="F358" s="11" t="s">
        <v>1560</v>
      </c>
      <c r="G358" s="13">
        <v>8899</v>
      </c>
      <c r="H358" s="13">
        <v>8176</v>
      </c>
      <c r="I358" s="14">
        <v>44260</v>
      </c>
      <c r="J358" s="15">
        <v>3.15</v>
      </c>
      <c r="K358" s="15" t="s">
        <v>123</v>
      </c>
      <c r="L358" s="15">
        <f>7.07+0.63</f>
        <v>7.7</v>
      </c>
      <c r="M358" s="15">
        <v>0.1</v>
      </c>
      <c r="N358" s="15" t="s">
        <v>1644</v>
      </c>
      <c r="P358" s="19">
        <v>6.44</v>
      </c>
      <c r="Q358" s="17">
        <v>91</v>
      </c>
      <c r="R358" s="26">
        <v>71.13</v>
      </c>
      <c r="S358" s="13">
        <v>409.54</v>
      </c>
      <c r="T358" s="17">
        <v>58.1</v>
      </c>
      <c r="U358" s="17">
        <v>4</v>
      </c>
      <c r="V358" s="17">
        <v>6</v>
      </c>
      <c r="W358" s="46">
        <f t="shared" si="40"/>
        <v>0.4</v>
      </c>
      <c r="X358" s="16">
        <v>44238</v>
      </c>
      <c r="Y358" s="16">
        <v>44196</v>
      </c>
      <c r="Z358" s="16" t="s">
        <v>1649</v>
      </c>
      <c r="AA358" s="17">
        <v>9361</v>
      </c>
      <c r="AB358" s="17">
        <v>8899</v>
      </c>
      <c r="AC358" s="39">
        <f t="shared" si="37"/>
        <v>5.19159456118665E-2</v>
      </c>
      <c r="AD358" s="19">
        <v>17.14</v>
      </c>
      <c r="AE358" s="19">
        <v>13.26</v>
      </c>
      <c r="AF358" s="18">
        <f t="shared" si="41"/>
        <v>0.29260935143288092</v>
      </c>
      <c r="AG358" s="17">
        <v>1617</v>
      </c>
      <c r="AH358" s="17">
        <v>8157</v>
      </c>
      <c r="AI358" s="19">
        <v>169.45</v>
      </c>
      <c r="AJ358" s="19">
        <v>243.66</v>
      </c>
      <c r="AK358" s="18">
        <f t="shared" si="42"/>
        <v>-0.30456373635393585</v>
      </c>
      <c r="AL358" s="19">
        <v>136.44</v>
      </c>
      <c r="AM358" s="19">
        <v>209.96</v>
      </c>
      <c r="AN358" s="22">
        <v>2.46E-2</v>
      </c>
      <c r="AO358" s="19">
        <v>11.15</v>
      </c>
      <c r="AP358" s="1"/>
    </row>
    <row r="359" spans="1:42" x14ac:dyDescent="0.35">
      <c r="A359" s="11">
        <v>358</v>
      </c>
      <c r="B359" s="12" t="s">
        <v>1197</v>
      </c>
      <c r="C359" s="11" t="s">
        <v>228</v>
      </c>
      <c r="D359" s="11" t="s">
        <v>1198</v>
      </c>
      <c r="E359" s="11" t="s">
        <v>66</v>
      </c>
      <c r="F359" s="11" t="s">
        <v>1199</v>
      </c>
      <c r="G359" s="13">
        <v>8878</v>
      </c>
      <c r="H359" s="13">
        <v>7869</v>
      </c>
      <c r="I359" s="14">
        <v>44218</v>
      </c>
      <c r="J359" s="15">
        <v>3.25</v>
      </c>
      <c r="K359" s="34" t="s">
        <v>121</v>
      </c>
      <c r="L359" s="15">
        <v>10.3</v>
      </c>
      <c r="M359" s="15">
        <v>0.2</v>
      </c>
      <c r="N359" s="15" t="s">
        <v>1644</v>
      </c>
      <c r="P359" s="19">
        <v>10.1</v>
      </c>
      <c r="Q359" s="17">
        <v>290</v>
      </c>
      <c r="R359" s="26">
        <v>35</v>
      </c>
      <c r="S359" s="13">
        <v>324</v>
      </c>
      <c r="T359" s="17">
        <v>71</v>
      </c>
      <c r="U359" s="17">
        <v>1</v>
      </c>
      <c r="V359" s="17">
        <v>10</v>
      </c>
      <c r="W359" s="46">
        <f t="shared" si="40"/>
        <v>9.0909090909090912E-2</v>
      </c>
      <c r="X359" s="16">
        <v>44158</v>
      </c>
      <c r="Y359" s="16">
        <v>44100</v>
      </c>
      <c r="AA359" s="17">
        <v>11709</v>
      </c>
      <c r="AB359" s="17">
        <v>8878</v>
      </c>
      <c r="AC359" s="39">
        <f t="shared" si="37"/>
        <v>0.31887812570398738</v>
      </c>
      <c r="AD359" s="19">
        <v>4.1399999999999997</v>
      </c>
      <c r="AE359" s="19">
        <v>3</v>
      </c>
      <c r="AF359" s="18">
        <f t="shared" si="41"/>
        <v>0.37999999999999989</v>
      </c>
      <c r="AG359" s="17">
        <v>5173</v>
      </c>
      <c r="AH359" s="17">
        <v>16701</v>
      </c>
      <c r="AI359" s="19">
        <v>56.19</v>
      </c>
      <c r="AJ359" s="19">
        <v>47.49</v>
      </c>
      <c r="AK359" s="18">
        <f t="shared" si="42"/>
        <v>0.1831964624131395</v>
      </c>
      <c r="AL359" s="19">
        <v>25</v>
      </c>
      <c r="AM359" s="19">
        <v>61</v>
      </c>
      <c r="AO359" s="19">
        <v>12.53</v>
      </c>
    </row>
    <row r="360" spans="1:42" x14ac:dyDescent="0.35">
      <c r="A360" s="11">
        <v>359</v>
      </c>
      <c r="B360" s="12" t="s">
        <v>1279</v>
      </c>
      <c r="C360" s="11" t="s">
        <v>271</v>
      </c>
      <c r="D360" s="11" t="s">
        <v>1280</v>
      </c>
      <c r="E360" s="11" t="s">
        <v>66</v>
      </c>
      <c r="F360" s="11" t="s">
        <v>1281</v>
      </c>
      <c r="G360" s="13">
        <v>8845.6</v>
      </c>
      <c r="H360" s="13">
        <v>8400.2000000000007</v>
      </c>
      <c r="I360" s="14">
        <v>43573</v>
      </c>
      <c r="J360" s="15">
        <v>2.5</v>
      </c>
      <c r="K360" s="34" t="s">
        <v>121</v>
      </c>
      <c r="L360" s="15">
        <v>5.7</v>
      </c>
      <c r="M360" s="15">
        <v>0.67</v>
      </c>
      <c r="N360" s="15" t="s">
        <v>1644</v>
      </c>
      <c r="P360" s="19">
        <v>3.3</v>
      </c>
      <c r="Q360" s="17">
        <v>61</v>
      </c>
      <c r="R360" s="26">
        <v>58</v>
      </c>
      <c r="S360" s="13">
        <v>390</v>
      </c>
      <c r="T360" s="43">
        <v>61.18181818181818</v>
      </c>
      <c r="U360" s="43">
        <v>4</v>
      </c>
      <c r="V360" s="43">
        <v>7</v>
      </c>
      <c r="W360" s="46">
        <f t="shared" si="40"/>
        <v>0.36363636363636365</v>
      </c>
      <c r="X360" s="16">
        <v>43881</v>
      </c>
      <c r="Y360" s="16">
        <v>43833</v>
      </c>
      <c r="AA360" s="17">
        <v>8846</v>
      </c>
      <c r="AB360" s="17">
        <v>8400</v>
      </c>
      <c r="AC360" s="39">
        <f t="shared" si="37"/>
        <v>5.3095238095238098E-2</v>
      </c>
      <c r="AD360" s="19">
        <v>7.67</v>
      </c>
      <c r="AE360" s="19">
        <v>4.58</v>
      </c>
      <c r="AF360" s="18">
        <f t="shared" si="41"/>
        <v>0.6746724890829694</v>
      </c>
      <c r="AG360" s="17">
        <v>829</v>
      </c>
      <c r="AH360" s="17">
        <v>4809</v>
      </c>
      <c r="AP360" s="37" t="s">
        <v>1282</v>
      </c>
    </row>
    <row r="361" spans="1:42" x14ac:dyDescent="0.35">
      <c r="A361" s="11">
        <v>360</v>
      </c>
      <c r="B361" s="12" t="s">
        <v>1361</v>
      </c>
      <c r="C361" s="11" t="s">
        <v>261</v>
      </c>
      <c r="D361" s="11" t="s">
        <v>1362</v>
      </c>
      <c r="E361" s="11" t="s">
        <v>66</v>
      </c>
      <c r="F361" s="11" t="s">
        <v>1363</v>
      </c>
      <c r="G361" s="13">
        <v>8781</v>
      </c>
      <c r="H361" s="13">
        <v>8264</v>
      </c>
      <c r="I361" s="14">
        <v>43917</v>
      </c>
      <c r="J361" s="15">
        <v>2.6</v>
      </c>
      <c r="K361" s="34" t="s">
        <v>124</v>
      </c>
      <c r="L361" s="15">
        <v>2</v>
      </c>
      <c r="M361" s="15">
        <v>0</v>
      </c>
      <c r="N361" s="15" t="s">
        <v>1644</v>
      </c>
      <c r="P361" s="19">
        <v>5.5</v>
      </c>
      <c r="Q361" s="17">
        <v>85.8</v>
      </c>
      <c r="R361" s="26">
        <v>64.528000000000006</v>
      </c>
      <c r="S361" s="13">
        <v>218.67</v>
      </c>
      <c r="T361" s="43"/>
      <c r="U361" s="43"/>
      <c r="V361" s="43"/>
      <c r="W361" s="46" t="e">
        <f t="shared" si="40"/>
        <v>#DIV/0!</v>
      </c>
      <c r="X361" s="16">
        <v>44253</v>
      </c>
      <c r="Y361" s="16">
        <v>44196</v>
      </c>
      <c r="Z361" s="16" t="s">
        <v>1649</v>
      </c>
      <c r="AA361" s="17">
        <v>3566</v>
      </c>
      <c r="AB361" s="17">
        <v>8781</v>
      </c>
      <c r="AC361" s="39">
        <f t="shared" si="37"/>
        <v>-0.59389591162737732</v>
      </c>
      <c r="AD361" s="19">
        <v>-10.72</v>
      </c>
      <c r="AE361" s="19">
        <v>6.19</v>
      </c>
      <c r="AF361" s="18">
        <f t="shared" si="41"/>
        <v>-2.7318255250403878</v>
      </c>
      <c r="AG361" s="17">
        <v>1943</v>
      </c>
      <c r="AH361" s="17">
        <v>14046</v>
      </c>
      <c r="AI361" s="19">
        <v>52</v>
      </c>
      <c r="AJ361" s="19">
        <v>67.37</v>
      </c>
      <c r="AK361" s="18">
        <f t="shared" ref="AK361:AK368" si="43">(AI361-AJ361)/AJ361</f>
        <v>-0.22814309039631889</v>
      </c>
      <c r="AL361" s="19">
        <v>20.02</v>
      </c>
      <c r="AM361" s="19">
        <v>69.17</v>
      </c>
    </row>
    <row r="362" spans="1:42" x14ac:dyDescent="0.35">
      <c r="A362" s="11">
        <v>361</v>
      </c>
      <c r="B362" s="12" t="s">
        <v>105</v>
      </c>
      <c r="C362" s="11" t="s">
        <v>27</v>
      </c>
      <c r="D362" s="11" t="s">
        <v>106</v>
      </c>
      <c r="E362" s="11" t="s">
        <v>66</v>
      </c>
      <c r="F362" s="11" t="s">
        <v>107</v>
      </c>
      <c r="G362" s="13">
        <v>8776</v>
      </c>
      <c r="H362" s="13">
        <v>8415</v>
      </c>
      <c r="I362" s="14">
        <v>43917</v>
      </c>
      <c r="J362" s="15">
        <v>1.5409999999999999</v>
      </c>
      <c r="K362" s="34" t="s">
        <v>124</v>
      </c>
      <c r="L362" s="15">
        <v>2.63</v>
      </c>
      <c r="M362" s="15">
        <v>2.5999999999999999E-2</v>
      </c>
      <c r="N362" s="15" t="s">
        <v>1645</v>
      </c>
      <c r="O362" s="15" t="s">
        <v>1644</v>
      </c>
      <c r="P362" s="19">
        <v>12.17</v>
      </c>
      <c r="Q362" s="17">
        <v>2925</v>
      </c>
      <c r="R362" s="26">
        <v>4.1609999999999996</v>
      </c>
      <c r="S362" s="13">
        <v>515</v>
      </c>
      <c r="T362" s="43">
        <v>69.5</v>
      </c>
      <c r="U362" s="43">
        <v>3</v>
      </c>
      <c r="V362" s="43">
        <v>7</v>
      </c>
      <c r="W362" s="46">
        <f t="shared" si="40"/>
        <v>0.3</v>
      </c>
      <c r="X362" s="16">
        <v>44253</v>
      </c>
      <c r="Y362" s="16">
        <v>44196</v>
      </c>
      <c r="Z362" s="16" t="s">
        <v>1649</v>
      </c>
      <c r="AA362" s="17">
        <v>8263</v>
      </c>
      <c r="AB362" s="17">
        <v>8776</v>
      </c>
      <c r="AC362" s="39">
        <f t="shared" si="37"/>
        <v>-5.8454876937101184E-2</v>
      </c>
      <c r="AD362" s="19">
        <v>1.95</v>
      </c>
      <c r="AE362" s="19">
        <v>1.84</v>
      </c>
      <c r="AF362" s="18">
        <f t="shared" si="41"/>
        <v>5.9782608695652106E-2</v>
      </c>
      <c r="AG362" s="17">
        <v>832</v>
      </c>
      <c r="AH362" s="17">
        <v>10875</v>
      </c>
      <c r="AI362" s="19">
        <v>56.98</v>
      </c>
      <c r="AJ362" s="19">
        <v>47.69</v>
      </c>
      <c r="AK362" s="18">
        <f t="shared" si="43"/>
        <v>0.19479974837492137</v>
      </c>
      <c r="AL362" s="19">
        <v>38.33</v>
      </c>
      <c r="AM362" s="19">
        <v>64.64</v>
      </c>
      <c r="AN362" s="22">
        <v>8.0999999999999996E-3</v>
      </c>
      <c r="AO362" s="19">
        <v>31.27</v>
      </c>
    </row>
    <row r="363" spans="1:42" x14ac:dyDescent="0.35">
      <c r="A363" s="11">
        <v>362</v>
      </c>
      <c r="B363" s="12" t="s">
        <v>1443</v>
      </c>
      <c r="C363" s="11" t="s">
        <v>155</v>
      </c>
      <c r="D363" s="11" t="s">
        <v>1444</v>
      </c>
      <c r="E363" s="11" t="s">
        <v>66</v>
      </c>
      <c r="F363" s="11" t="s">
        <v>1445</v>
      </c>
      <c r="G363" s="13">
        <v>8750.7000000000007</v>
      </c>
      <c r="H363" s="13">
        <v>8436.6</v>
      </c>
      <c r="I363" s="14">
        <v>43950</v>
      </c>
      <c r="J363" s="15">
        <v>4.7300000000000004</v>
      </c>
      <c r="K363" s="34" t="s">
        <v>123</v>
      </c>
      <c r="L363" s="15">
        <v>1.5</v>
      </c>
      <c r="M363" s="15">
        <v>0.113</v>
      </c>
      <c r="N363" s="15" t="s">
        <v>1644</v>
      </c>
      <c r="P363" s="19">
        <v>15</v>
      </c>
      <c r="Q363" s="17">
        <v>1487</v>
      </c>
      <c r="R363" s="26">
        <v>10.119999999999999</v>
      </c>
      <c r="S363" s="13">
        <v>295</v>
      </c>
      <c r="T363" s="17">
        <v>60.727272727272727</v>
      </c>
      <c r="U363" s="17">
        <v>4</v>
      </c>
      <c r="V363" s="17">
        <v>9</v>
      </c>
      <c r="W363" s="46">
        <f t="shared" si="40"/>
        <v>0.30769230769230771</v>
      </c>
      <c r="X363" s="16">
        <v>43910</v>
      </c>
      <c r="Y363" s="16">
        <v>43862</v>
      </c>
      <c r="AA363" s="17">
        <v>8751</v>
      </c>
      <c r="AB363" s="17">
        <v>8437</v>
      </c>
      <c r="AC363" s="39">
        <f t="shared" si="37"/>
        <v>3.7217020267867724E-2</v>
      </c>
      <c r="AD363" s="19">
        <v>3.34</v>
      </c>
      <c r="AE363" s="19">
        <v>3.24</v>
      </c>
      <c r="AF363" s="18">
        <f t="shared" si="41"/>
        <v>3.0864197530864085E-2</v>
      </c>
      <c r="AG363" s="17">
        <v>245.86</v>
      </c>
      <c r="AH363" s="17">
        <v>6628.56</v>
      </c>
      <c r="AI363" s="19">
        <v>56.21</v>
      </c>
      <c r="AJ363" s="19">
        <v>47.66</v>
      </c>
      <c r="AK363" s="18">
        <f t="shared" si="43"/>
        <v>0.17939571968107437</v>
      </c>
      <c r="AL363" s="19">
        <v>13.46</v>
      </c>
      <c r="AM363" s="19">
        <v>80.319999999999993</v>
      </c>
      <c r="AN363" s="22">
        <v>1.7399999999999999E-2</v>
      </c>
      <c r="AO363" s="19">
        <v>17.989999999999998</v>
      </c>
    </row>
    <row r="364" spans="1:42" x14ac:dyDescent="0.35">
      <c r="A364" s="11">
        <v>363</v>
      </c>
      <c r="B364" s="12" t="s">
        <v>214</v>
      </c>
      <c r="C364" s="11" t="s">
        <v>30</v>
      </c>
      <c r="D364" s="11" t="s">
        <v>215</v>
      </c>
      <c r="E364" s="11" t="s">
        <v>66</v>
      </c>
      <c r="F364" s="11" t="s">
        <v>216</v>
      </c>
      <c r="G364" s="13">
        <v>8742</v>
      </c>
      <c r="H364" s="13">
        <v>8391</v>
      </c>
      <c r="I364" s="14">
        <v>43970</v>
      </c>
      <c r="J364" s="15">
        <v>5.33</v>
      </c>
      <c r="K364" s="34" t="s">
        <v>121</v>
      </c>
      <c r="L364" s="15">
        <v>7.35</v>
      </c>
      <c r="M364" s="15">
        <v>0.3</v>
      </c>
      <c r="N364" s="15" t="s">
        <v>1644</v>
      </c>
      <c r="P364" s="19">
        <v>5</v>
      </c>
      <c r="Q364" s="17">
        <v>285</v>
      </c>
      <c r="R364" s="26">
        <v>31.172999999999998</v>
      </c>
      <c r="S364" s="13">
        <v>307.5</v>
      </c>
      <c r="T364" s="43">
        <v>61.846153846153847</v>
      </c>
      <c r="U364" s="43">
        <v>3</v>
      </c>
      <c r="V364" s="43">
        <v>10</v>
      </c>
      <c r="W364" s="46">
        <f t="shared" si="40"/>
        <v>0.23076923076923078</v>
      </c>
      <c r="X364" s="16">
        <v>44256</v>
      </c>
      <c r="Y364" s="16">
        <v>44196</v>
      </c>
      <c r="Z364" s="16" t="s">
        <v>1649</v>
      </c>
      <c r="AA364" s="17">
        <v>3474</v>
      </c>
      <c r="AB364" s="17">
        <v>2528</v>
      </c>
      <c r="AC364" s="39">
        <f t="shared" si="37"/>
        <v>0.37420886075949367</v>
      </c>
      <c r="AD364" s="19">
        <v>-13.5</v>
      </c>
      <c r="AE364" s="19">
        <v>1.03</v>
      </c>
      <c r="AF364" s="18">
        <f t="shared" si="41"/>
        <v>-14.106796116504853</v>
      </c>
      <c r="AG364" s="17">
        <v>9723</v>
      </c>
      <c r="AH364" s="17">
        <v>36385</v>
      </c>
      <c r="AI364" s="19">
        <v>73.69</v>
      </c>
      <c r="AJ364" s="19">
        <v>59.64</v>
      </c>
      <c r="AK364" s="18">
        <f t="shared" si="43"/>
        <v>0.23558014755197848</v>
      </c>
      <c r="AL364" s="19">
        <v>6.02</v>
      </c>
      <c r="AM364" s="19">
        <v>98.16</v>
      </c>
    </row>
    <row r="365" spans="1:42" x14ac:dyDescent="0.35">
      <c r="A365" s="11">
        <v>364</v>
      </c>
      <c r="B365" s="12" t="s">
        <v>312</v>
      </c>
      <c r="C365" s="11" t="s">
        <v>181</v>
      </c>
      <c r="D365" s="11" t="s">
        <v>313</v>
      </c>
      <c r="E365" s="11" t="s">
        <v>66</v>
      </c>
      <c r="F365" s="11" t="s">
        <v>314</v>
      </c>
      <c r="G365" s="13">
        <v>8681</v>
      </c>
      <c r="H365" s="13">
        <v>8430</v>
      </c>
      <c r="I365" s="14">
        <v>44132</v>
      </c>
      <c r="J365" s="15">
        <v>4.24</v>
      </c>
      <c r="K365" s="34" t="s">
        <v>124</v>
      </c>
      <c r="L365" s="15">
        <v>10.6</v>
      </c>
      <c r="M365" s="15">
        <v>0</v>
      </c>
      <c r="N365" s="15" t="s">
        <v>1644</v>
      </c>
      <c r="P365" s="19">
        <v>9.1</v>
      </c>
      <c r="Q365" s="17">
        <v>100</v>
      </c>
      <c r="R365" s="26">
        <v>90.62</v>
      </c>
      <c r="S365" s="13">
        <v>386.99</v>
      </c>
      <c r="T365" s="43">
        <v>66.599999999999994</v>
      </c>
      <c r="U365" s="43">
        <v>2</v>
      </c>
      <c r="V365" s="43">
        <v>9</v>
      </c>
      <c r="W365" s="46">
        <f t="shared" si="40"/>
        <v>0.18181818181818182</v>
      </c>
      <c r="X365" s="16">
        <v>44253</v>
      </c>
      <c r="Y365" s="16">
        <v>44196</v>
      </c>
      <c r="Z365" s="16" t="s">
        <v>1649</v>
      </c>
      <c r="AA365" s="17">
        <v>8658</v>
      </c>
      <c r="AB365" s="17">
        <v>8096</v>
      </c>
      <c r="AC365" s="39">
        <f t="shared" si="37"/>
        <v>6.9416996047430832E-2</v>
      </c>
      <c r="AD365" s="19">
        <v>0.35</v>
      </c>
      <c r="AE365" s="19">
        <v>0.67</v>
      </c>
      <c r="AF365" s="18">
        <f t="shared" si="41"/>
        <v>-0.47761194029850751</v>
      </c>
      <c r="AG365" s="17">
        <v>200</v>
      </c>
      <c r="AH365" s="17">
        <v>105747</v>
      </c>
      <c r="AI365" s="19">
        <v>3.78</v>
      </c>
      <c r="AJ365" s="19">
        <v>4.4000000000000004</v>
      </c>
      <c r="AK365" s="18">
        <f t="shared" si="43"/>
        <v>-0.14090909090909101</v>
      </c>
      <c r="AL365" s="19">
        <v>1.87</v>
      </c>
      <c r="AM365" s="19">
        <v>4.76</v>
      </c>
      <c r="AO365" s="19">
        <v>9.51</v>
      </c>
      <c r="AP365" s="41"/>
    </row>
    <row r="366" spans="1:42" x14ac:dyDescent="0.35">
      <c r="A366" s="11">
        <v>365</v>
      </c>
      <c r="B366" s="12" t="s">
        <v>407</v>
      </c>
      <c r="C366" s="11" t="s">
        <v>16</v>
      </c>
      <c r="D366" s="11" t="s">
        <v>408</v>
      </c>
      <c r="E366" s="11" t="s">
        <v>66</v>
      </c>
      <c r="F366" s="11" t="s">
        <v>409</v>
      </c>
      <c r="G366" s="13">
        <v>8671.1</v>
      </c>
      <c r="H366" s="13">
        <v>10484</v>
      </c>
      <c r="I366" s="14">
        <v>43917</v>
      </c>
      <c r="J366" s="15">
        <v>3.14</v>
      </c>
      <c r="K366" s="34" t="s">
        <v>122</v>
      </c>
      <c r="L366" s="15">
        <v>4.8</v>
      </c>
      <c r="M366" s="15">
        <v>0</v>
      </c>
      <c r="N366" s="15" t="s">
        <v>1644</v>
      </c>
      <c r="P366" s="19">
        <v>12.4</v>
      </c>
      <c r="Q366" s="17">
        <v>109</v>
      </c>
      <c r="R366" s="26">
        <v>114.1</v>
      </c>
      <c r="S366" s="13">
        <v>280.60000000000002</v>
      </c>
      <c r="T366" s="17">
        <v>62</v>
      </c>
      <c r="U366" s="17">
        <v>3</v>
      </c>
      <c r="V366" s="17">
        <v>6</v>
      </c>
      <c r="W366" s="46">
        <f t="shared" si="40"/>
        <v>0.33333333333333331</v>
      </c>
      <c r="X366" s="16">
        <v>44245</v>
      </c>
      <c r="Y366" s="16">
        <v>44196</v>
      </c>
      <c r="Z366" s="16" t="s">
        <v>1649</v>
      </c>
      <c r="AA366" s="17">
        <v>8260</v>
      </c>
      <c r="AB366" s="17">
        <v>8671</v>
      </c>
      <c r="AC366" s="39">
        <f t="shared" si="37"/>
        <v>-4.7399377234459694E-2</v>
      </c>
      <c r="AD366" s="19">
        <v>-7.26</v>
      </c>
      <c r="AE366" s="19">
        <v>-1.44</v>
      </c>
      <c r="AF366" s="18">
        <f t="shared" si="41"/>
        <v>4.041666666666667</v>
      </c>
      <c r="AH366" s="17">
        <v>15875</v>
      </c>
      <c r="AI366" s="19">
        <v>26.29</v>
      </c>
      <c r="AJ366" s="19">
        <v>38.33</v>
      </c>
      <c r="AK366" s="18">
        <f t="shared" si="43"/>
        <v>-0.31411427080615706</v>
      </c>
      <c r="AL366" s="19">
        <v>3.66</v>
      </c>
      <c r="AM366" s="19">
        <v>35.270000000000003</v>
      </c>
      <c r="AN366" s="22">
        <v>1.1599999999999999E-2</v>
      </c>
      <c r="AP366" s="37" t="s">
        <v>410</v>
      </c>
    </row>
    <row r="367" spans="1:42" x14ac:dyDescent="0.35">
      <c r="A367" s="11">
        <v>366</v>
      </c>
      <c r="B367" s="12" t="s">
        <v>493</v>
      </c>
      <c r="C367" s="11" t="s">
        <v>377</v>
      </c>
      <c r="D367" s="11" t="s">
        <v>494</v>
      </c>
      <c r="E367" s="11" t="s">
        <v>66</v>
      </c>
      <c r="F367" s="11" t="s">
        <v>495</v>
      </c>
      <c r="G367" s="13">
        <v>8648.5</v>
      </c>
      <c r="H367" s="13">
        <v>9398</v>
      </c>
      <c r="I367" s="14">
        <v>44098</v>
      </c>
      <c r="J367" s="15">
        <v>15</v>
      </c>
      <c r="K367" s="34" t="s">
        <v>123</v>
      </c>
      <c r="L367" s="15">
        <v>11.1</v>
      </c>
      <c r="M367" s="15">
        <v>2.9430000000000001</v>
      </c>
      <c r="N367" s="15" t="s">
        <v>1644</v>
      </c>
      <c r="P367" s="19">
        <v>21.7</v>
      </c>
      <c r="Q367" s="17">
        <v>61</v>
      </c>
      <c r="R367" s="26">
        <v>44.204000000000001</v>
      </c>
      <c r="S367" s="13">
        <v>607.29999999999995</v>
      </c>
      <c r="T367" s="43">
        <v>53.4</v>
      </c>
      <c r="U367" s="43">
        <v>0</v>
      </c>
      <c r="V367" s="43">
        <v>5</v>
      </c>
      <c r="W367" s="46">
        <f t="shared" si="40"/>
        <v>0</v>
      </c>
      <c r="X367" s="16">
        <v>44070</v>
      </c>
      <c r="Y367" s="16">
        <v>44012</v>
      </c>
      <c r="AA367" s="17">
        <v>4717.8</v>
      </c>
      <c r="AB367" s="17">
        <v>6287.9</v>
      </c>
      <c r="AC367" s="39">
        <f t="shared" si="37"/>
        <v>-0.24970180823486371</v>
      </c>
      <c r="AD367" s="19">
        <v>-1.33</v>
      </c>
      <c r="AE367" s="19">
        <v>-5.04</v>
      </c>
      <c r="AF367" s="18">
        <f t="shared" si="41"/>
        <v>-0.73611111111111105</v>
      </c>
      <c r="AG367" s="17">
        <v>3973.9</v>
      </c>
      <c r="AH367" s="17">
        <v>16728.8</v>
      </c>
      <c r="AI367" s="19">
        <v>7.02</v>
      </c>
      <c r="AJ367" s="19">
        <v>11.13</v>
      </c>
      <c r="AK367" s="18">
        <f t="shared" si="43"/>
        <v>-0.36927223719676561</v>
      </c>
      <c r="AL367" s="19">
        <v>2.65</v>
      </c>
      <c r="AM367" s="19">
        <v>8.5299999999999994</v>
      </c>
    </row>
    <row r="368" spans="1:42" x14ac:dyDescent="0.35">
      <c r="A368" s="11">
        <v>367</v>
      </c>
      <c r="B368" s="12" t="s">
        <v>1531</v>
      </c>
      <c r="C368" s="11" t="s">
        <v>278</v>
      </c>
      <c r="D368" s="11" t="s">
        <v>1532</v>
      </c>
      <c r="E368" s="11" t="s">
        <v>66</v>
      </c>
      <c r="F368" s="11" t="s">
        <v>1533</v>
      </c>
      <c r="G368" s="13">
        <v>8620</v>
      </c>
      <c r="H368" s="13">
        <v>8143</v>
      </c>
      <c r="I368" s="14">
        <v>43902</v>
      </c>
      <c r="J368" s="15">
        <v>2.81</v>
      </c>
      <c r="K368" s="15" t="s">
        <v>122</v>
      </c>
      <c r="L368" s="15">
        <v>10.8</v>
      </c>
      <c r="M368" s="15">
        <v>0.4</v>
      </c>
      <c r="N368" s="15" t="s">
        <v>1644</v>
      </c>
      <c r="P368" s="19">
        <v>8.65</v>
      </c>
      <c r="Q368" s="17">
        <v>221</v>
      </c>
      <c r="R368" s="26">
        <v>39.234000000000002</v>
      </c>
      <c r="S368" s="13">
        <v>337.79599999999999</v>
      </c>
      <c r="T368" s="43"/>
      <c r="U368" s="43"/>
      <c r="V368" s="43"/>
      <c r="W368" s="46" t="e">
        <f t="shared" si="40"/>
        <v>#DIV/0!</v>
      </c>
      <c r="X368" s="16">
        <v>44245</v>
      </c>
      <c r="Y368" s="16">
        <v>44196</v>
      </c>
      <c r="Z368" s="16" t="s">
        <v>1649</v>
      </c>
      <c r="AA368" s="17">
        <f>7106+22+9</f>
        <v>7137</v>
      </c>
      <c r="AB368" s="17">
        <f>8620+10</f>
        <v>8630</v>
      </c>
      <c r="AC368" s="39">
        <f t="shared" si="37"/>
        <v>-0.17300115874855157</v>
      </c>
      <c r="AD368" s="19">
        <v>-0.21</v>
      </c>
      <c r="AE368" s="19">
        <v>1.56</v>
      </c>
      <c r="AF368" s="18">
        <f t="shared" si="41"/>
        <v>-1.1346153846153846</v>
      </c>
      <c r="AG368" s="17">
        <v>479</v>
      </c>
      <c r="AH368" s="17">
        <v>7376</v>
      </c>
      <c r="AI368" s="19">
        <v>19.440000000000001</v>
      </c>
      <c r="AJ368" s="19">
        <v>18</v>
      </c>
      <c r="AK368" s="18">
        <f t="shared" si="43"/>
        <v>8.0000000000000071E-2</v>
      </c>
      <c r="AL368" s="19">
        <v>4.22</v>
      </c>
      <c r="AM368" s="19">
        <v>25.79</v>
      </c>
      <c r="AN368" s="22">
        <v>1.6E-2</v>
      </c>
      <c r="AP368" s="1" t="s">
        <v>1489</v>
      </c>
    </row>
    <row r="369" spans="1:42" x14ac:dyDescent="0.35">
      <c r="A369" s="11">
        <v>368</v>
      </c>
      <c r="B369" s="12" t="s">
        <v>584</v>
      </c>
      <c r="C369" s="11" t="s">
        <v>19</v>
      </c>
      <c r="D369" s="11" t="s">
        <v>585</v>
      </c>
      <c r="E369" s="11" t="s">
        <v>68</v>
      </c>
      <c r="G369" s="13">
        <v>8611.7000000000007</v>
      </c>
      <c r="H369" s="13">
        <v>8635.2000000000007</v>
      </c>
      <c r="J369" s="15">
        <v>1.5</v>
      </c>
      <c r="N369" s="15" t="s">
        <v>1645</v>
      </c>
      <c r="O369" s="15" t="s">
        <v>1644</v>
      </c>
      <c r="T369" s="43">
        <v>57.857142857142854</v>
      </c>
      <c r="U369" s="43">
        <v>3</v>
      </c>
      <c r="V369" s="43">
        <v>4</v>
      </c>
      <c r="W369" s="46">
        <f t="shared" si="40"/>
        <v>0.42857142857142855</v>
      </c>
      <c r="AA369" s="17">
        <v>8536</v>
      </c>
      <c r="AB369" s="17">
        <v>9033</v>
      </c>
      <c r="AC369" s="39">
        <f t="shared" si="37"/>
        <v>-5.5020480460533601E-2</v>
      </c>
      <c r="AF369" s="18"/>
      <c r="AP369" s="37" t="s">
        <v>586</v>
      </c>
    </row>
    <row r="370" spans="1:42" x14ac:dyDescent="0.35">
      <c r="A370" s="11">
        <v>369</v>
      </c>
      <c r="B370" s="12" t="s">
        <v>670</v>
      </c>
      <c r="C370" s="11" t="s">
        <v>278</v>
      </c>
      <c r="D370" s="11" t="s">
        <v>671</v>
      </c>
      <c r="E370" s="11" t="s">
        <v>66</v>
      </c>
      <c r="F370" s="11" t="s">
        <v>672</v>
      </c>
      <c r="G370" s="13">
        <v>8547.6</v>
      </c>
      <c r="H370" s="13">
        <v>9801.1</v>
      </c>
      <c r="I370" s="14">
        <v>43910</v>
      </c>
      <c r="J370" s="15">
        <v>0.47073700000000002</v>
      </c>
      <c r="K370" s="34" t="s">
        <v>121</v>
      </c>
      <c r="L370" s="15">
        <v>8.4</v>
      </c>
      <c r="M370" s="15">
        <v>0.20300000000000001</v>
      </c>
      <c r="N370" s="15" t="s">
        <v>1644</v>
      </c>
      <c r="P370" s="19">
        <v>2.4</v>
      </c>
      <c r="Q370" s="17">
        <v>103</v>
      </c>
      <c r="R370" s="26">
        <v>23.303000000000001</v>
      </c>
      <c r="S370" s="13">
        <v>390</v>
      </c>
      <c r="T370" s="43">
        <v>64</v>
      </c>
      <c r="U370" s="43">
        <v>5</v>
      </c>
      <c r="V370" s="43">
        <v>5</v>
      </c>
      <c r="W370" s="46">
        <f t="shared" si="40"/>
        <v>0.5</v>
      </c>
      <c r="X370" s="16">
        <v>44246</v>
      </c>
      <c r="Y370" s="16">
        <v>44196</v>
      </c>
      <c r="Z370" s="16" t="s">
        <v>1649</v>
      </c>
      <c r="AA370" s="17">
        <v>7447.4</v>
      </c>
      <c r="AB370" s="17">
        <v>8547.6</v>
      </c>
      <c r="AC370" s="39">
        <f t="shared" si="37"/>
        <v>-0.12871449295708745</v>
      </c>
      <c r="AD370" s="19">
        <v>2.14</v>
      </c>
      <c r="AE370" s="19">
        <v>5.29</v>
      </c>
      <c r="AF370" s="18">
        <f>(AD370-AE370)/AE370</f>
        <v>-0.5954631379962193</v>
      </c>
      <c r="AG370" s="17">
        <v>1398.1</v>
      </c>
      <c r="AH370" s="17">
        <v>8156.8</v>
      </c>
      <c r="AI370" s="19">
        <v>92.1</v>
      </c>
      <c r="AJ370" s="19">
        <v>83.73</v>
      </c>
      <c r="AK370" s="18">
        <f>(AI370-AJ370)/AJ370</f>
        <v>9.9964170548190498E-2</v>
      </c>
      <c r="AL370" s="19">
        <v>38.159999999999997</v>
      </c>
      <c r="AM370" s="19">
        <v>97.33</v>
      </c>
      <c r="AN370" s="30"/>
      <c r="AO370" s="19">
        <v>44.95</v>
      </c>
    </row>
    <row r="371" spans="1:42" x14ac:dyDescent="0.35">
      <c r="A371" s="11">
        <v>370</v>
      </c>
      <c r="B371" s="12" t="s">
        <v>762</v>
      </c>
      <c r="C371" s="11" t="s">
        <v>460</v>
      </c>
      <c r="D371" s="11" t="s">
        <v>763</v>
      </c>
      <c r="E371" s="11" t="s">
        <v>66</v>
      </c>
      <c r="F371" s="11" t="s">
        <v>764</v>
      </c>
      <c r="G371" s="13">
        <v>8536.1</v>
      </c>
      <c r="H371" s="13">
        <v>8064.6</v>
      </c>
      <c r="I371" s="14">
        <v>43929</v>
      </c>
      <c r="J371" s="15">
        <v>0.95</v>
      </c>
      <c r="K371" s="34" t="s">
        <v>123</v>
      </c>
      <c r="L371" s="15">
        <v>12</v>
      </c>
      <c r="M371" s="15">
        <v>4.4999999999999998E-2</v>
      </c>
      <c r="N371" s="15" t="s">
        <v>1644</v>
      </c>
      <c r="P371" s="19">
        <v>3.2</v>
      </c>
      <c r="Q371" s="17">
        <v>101</v>
      </c>
      <c r="R371" s="26">
        <v>32.28</v>
      </c>
      <c r="S371" s="13">
        <v>254.9</v>
      </c>
      <c r="W371" s="46" t="e">
        <f t="shared" si="40"/>
        <v>#DIV/0!</v>
      </c>
      <c r="X371" s="16">
        <v>44258</v>
      </c>
      <c r="Y371" s="16">
        <v>44198</v>
      </c>
      <c r="Z371" s="16" t="s">
        <v>1649</v>
      </c>
      <c r="AA371" s="17">
        <v>9348</v>
      </c>
      <c r="AB371" s="17">
        <v>8536</v>
      </c>
      <c r="AC371" s="39">
        <f t="shared" si="37"/>
        <v>9.5126522961574506E-2</v>
      </c>
      <c r="AD371" s="19">
        <v>2.12</v>
      </c>
      <c r="AE371" s="19">
        <v>0.16</v>
      </c>
      <c r="AF371" s="18">
        <f>(AD371-AE371)/AE371</f>
        <v>12.250000000000002</v>
      </c>
      <c r="AG371" s="17">
        <v>181</v>
      </c>
      <c r="AH371" s="17">
        <v>2277</v>
      </c>
      <c r="AI371" s="19">
        <v>17.41</v>
      </c>
      <c r="AJ371" s="19">
        <v>13.59</v>
      </c>
      <c r="AK371" s="18">
        <f>(AI371-AJ371)/AJ371</f>
        <v>0.2810890360559235</v>
      </c>
      <c r="AL371" s="19">
        <v>9</v>
      </c>
      <c r="AM371" s="19">
        <v>23.94</v>
      </c>
      <c r="AN371" s="22">
        <v>3.9100000000000003E-2</v>
      </c>
      <c r="AO371" s="19">
        <v>9.66</v>
      </c>
    </row>
    <row r="372" spans="1:42" x14ac:dyDescent="0.35">
      <c r="A372" s="11">
        <v>371</v>
      </c>
      <c r="B372" s="12" t="s">
        <v>852</v>
      </c>
      <c r="C372" s="11" t="s">
        <v>25</v>
      </c>
      <c r="D372" s="11" t="s">
        <v>853</v>
      </c>
      <c r="E372" s="11" t="s">
        <v>66</v>
      </c>
      <c r="F372" s="11" t="s">
        <v>854</v>
      </c>
      <c r="G372" s="13">
        <v>8526.5</v>
      </c>
      <c r="H372" s="13">
        <v>8448.2000000000007</v>
      </c>
      <c r="I372" s="14">
        <v>43916</v>
      </c>
      <c r="J372" s="15">
        <v>3.2</v>
      </c>
      <c r="K372" s="34" t="s">
        <v>123</v>
      </c>
      <c r="L372" s="15">
        <v>5.6</v>
      </c>
      <c r="M372" s="15">
        <v>0.05</v>
      </c>
      <c r="N372" s="15" t="s">
        <v>1644</v>
      </c>
      <c r="P372" s="19">
        <v>19.8</v>
      </c>
      <c r="Q372" s="17">
        <v>148</v>
      </c>
      <c r="R372" s="26">
        <v>134</v>
      </c>
      <c r="S372" s="13">
        <v>298</v>
      </c>
      <c r="T372" s="43">
        <v>50.5</v>
      </c>
      <c r="U372" s="43">
        <v>2</v>
      </c>
      <c r="V372" s="43">
        <v>4</v>
      </c>
      <c r="W372" s="46">
        <f t="shared" si="40"/>
        <v>0.33333333333333331</v>
      </c>
      <c r="X372" s="16">
        <v>44244</v>
      </c>
      <c r="Y372" s="16">
        <v>44196</v>
      </c>
      <c r="Z372" s="16" t="s">
        <v>1649</v>
      </c>
      <c r="AA372" s="17">
        <v>8904</v>
      </c>
      <c r="AB372" s="17">
        <v>8526</v>
      </c>
      <c r="AC372" s="39">
        <f t="shared" si="37"/>
        <v>4.4334975369458129E-2</v>
      </c>
      <c r="AD372" s="19">
        <v>3.55</v>
      </c>
      <c r="AE372" s="19">
        <v>2.81</v>
      </c>
      <c r="AF372" s="18">
        <f>(AD372-AE372)/AE372</f>
        <v>0.2633451957295373</v>
      </c>
      <c r="AG372" s="17">
        <v>4446</v>
      </c>
      <c r="AH372" s="17">
        <v>46100</v>
      </c>
      <c r="AI372" s="19">
        <v>85.86</v>
      </c>
      <c r="AJ372" s="19">
        <v>82.21</v>
      </c>
      <c r="AK372" s="18">
        <f>(AI372-AJ372)/AJ372</f>
        <v>4.4398491667680402E-2</v>
      </c>
      <c r="AL372" s="19">
        <v>60.69</v>
      </c>
      <c r="AM372" s="19">
        <v>96.66</v>
      </c>
      <c r="AN372" s="22">
        <v>2.9899999999999999E-2</v>
      </c>
      <c r="AO372" s="19">
        <v>22.94</v>
      </c>
      <c r="AP372" s="37" t="s">
        <v>855</v>
      </c>
    </row>
    <row r="373" spans="1:42" x14ac:dyDescent="0.35">
      <c r="A373" s="11">
        <v>372</v>
      </c>
      <c r="B373" s="12" t="s">
        <v>940</v>
      </c>
      <c r="C373" s="11" t="s">
        <v>27</v>
      </c>
      <c r="D373" s="11" t="s">
        <v>941</v>
      </c>
      <c r="E373" s="11" t="s">
        <v>66</v>
      </c>
      <c r="F373" s="11" t="s">
        <v>942</v>
      </c>
      <c r="G373" s="13">
        <v>8510.4</v>
      </c>
      <c r="H373" s="13">
        <v>8080.1</v>
      </c>
      <c r="I373" s="14">
        <v>44053</v>
      </c>
      <c r="J373" s="15">
        <v>3.2</v>
      </c>
      <c r="K373" s="34" t="s">
        <v>124</v>
      </c>
      <c r="L373" s="15">
        <v>2.6</v>
      </c>
      <c r="M373" s="15">
        <v>1.3</v>
      </c>
      <c r="N373" s="15" t="s">
        <v>1644</v>
      </c>
      <c r="P373" s="19">
        <v>8.68</v>
      </c>
      <c r="Q373" s="17">
        <v>538</v>
      </c>
      <c r="R373" s="26">
        <v>16</v>
      </c>
      <c r="S373" s="13">
        <v>331</v>
      </c>
      <c r="T373" s="43">
        <v>60.428571428571431</v>
      </c>
      <c r="U373" s="43">
        <v>5</v>
      </c>
      <c r="V373" s="43">
        <v>9</v>
      </c>
      <c r="W373" s="46">
        <f t="shared" si="40"/>
        <v>0.35714285714285715</v>
      </c>
      <c r="X373" s="16">
        <v>44036</v>
      </c>
      <c r="Y373" s="16">
        <v>43982</v>
      </c>
      <c r="AA373" s="17">
        <v>7807</v>
      </c>
      <c r="AB373" s="17">
        <v>8510</v>
      </c>
      <c r="AC373" s="39">
        <f t="shared" si="37"/>
        <v>-8.2608695652173908E-2</v>
      </c>
      <c r="AD373" s="19">
        <v>-0.43</v>
      </c>
      <c r="AE373" s="19">
        <v>5.69</v>
      </c>
      <c r="AF373" s="18">
        <f>(AD373-AE373)/AE373</f>
        <v>-1.0755711775043937</v>
      </c>
      <c r="AG373" s="17">
        <v>1037</v>
      </c>
      <c r="AH373" s="17">
        <v>9946</v>
      </c>
      <c r="AI373" s="19">
        <v>118.76</v>
      </c>
      <c r="AJ373" s="19">
        <v>107.52</v>
      </c>
      <c r="AK373" s="18">
        <f>(AI373-AJ373)/AJ373</f>
        <v>0.10453869047619056</v>
      </c>
      <c r="AL373" s="19">
        <v>26.15</v>
      </c>
      <c r="AM373" s="19">
        <v>144.84</v>
      </c>
      <c r="AN373" s="22">
        <v>1.03E-2</v>
      </c>
    </row>
    <row r="374" spans="1:42" x14ac:dyDescent="0.35">
      <c r="A374" s="11">
        <v>373</v>
      </c>
      <c r="B374" s="12" t="s">
        <v>1027</v>
      </c>
      <c r="C374" s="11" t="s">
        <v>159</v>
      </c>
      <c r="D374" s="11" t="s">
        <v>1028</v>
      </c>
      <c r="E374" s="11" t="s">
        <v>66</v>
      </c>
      <c r="F374" s="11" t="s">
        <v>1029</v>
      </c>
      <c r="G374" s="13">
        <v>8489</v>
      </c>
      <c r="H374" s="13">
        <v>10231</v>
      </c>
      <c r="I374" s="14">
        <v>43929</v>
      </c>
      <c r="J374" s="15">
        <v>1.4379999999999999</v>
      </c>
      <c r="N374" s="15" t="s">
        <v>1644</v>
      </c>
      <c r="T374" s="43">
        <v>59</v>
      </c>
      <c r="U374" s="43">
        <v>2</v>
      </c>
      <c r="V374" s="43">
        <v>5</v>
      </c>
      <c r="W374" s="46">
        <f t="shared" si="40"/>
        <v>0.2857142857142857</v>
      </c>
      <c r="X374" s="16">
        <v>44256</v>
      </c>
      <c r="Y374" s="16">
        <v>44196</v>
      </c>
      <c r="Z374" s="16" t="s">
        <v>1649</v>
      </c>
      <c r="AA374" s="17">
        <v>5296</v>
      </c>
      <c r="AB374" s="17">
        <v>8595</v>
      </c>
      <c r="AC374" s="39">
        <f t="shared" si="37"/>
        <v>-0.38382780686445606</v>
      </c>
      <c r="AF374" s="18"/>
      <c r="AG374" s="17">
        <v>0</v>
      </c>
      <c r="AH374" s="17">
        <v>6584</v>
      </c>
      <c r="AL374" s="19">
        <v>41.55</v>
      </c>
      <c r="AM374" s="19">
        <v>48.79</v>
      </c>
      <c r="AP374" s="37" t="s">
        <v>1030</v>
      </c>
    </row>
    <row r="375" spans="1:42" x14ac:dyDescent="0.35">
      <c r="A375" s="11">
        <v>374</v>
      </c>
      <c r="B375" s="12" t="s">
        <v>1112</v>
      </c>
      <c r="C375" s="11" t="s">
        <v>167</v>
      </c>
      <c r="D375" s="11" t="s">
        <v>1113</v>
      </c>
      <c r="E375" s="11" t="s">
        <v>66</v>
      </c>
      <c r="F375" s="11" t="s">
        <v>1114</v>
      </c>
      <c r="G375" s="13">
        <v>8479</v>
      </c>
      <c r="H375" s="13">
        <v>8453</v>
      </c>
      <c r="I375" s="14">
        <v>43930</v>
      </c>
      <c r="J375" s="15">
        <v>4.5722040000000002</v>
      </c>
      <c r="K375" s="34" t="s">
        <v>121</v>
      </c>
      <c r="L375" s="15">
        <v>8.9</v>
      </c>
      <c r="M375" s="15">
        <v>2.3929999999999998</v>
      </c>
      <c r="N375" s="15" t="s">
        <v>1644</v>
      </c>
      <c r="P375" s="19">
        <v>12.8</v>
      </c>
      <c r="Q375" s="17">
        <v>180</v>
      </c>
      <c r="S375" s="13">
        <v>309</v>
      </c>
      <c r="T375" s="17">
        <v>65.916666666666671</v>
      </c>
      <c r="U375" s="17">
        <v>3</v>
      </c>
      <c r="V375" s="17">
        <v>9</v>
      </c>
      <c r="W375" s="46">
        <f t="shared" si="40"/>
        <v>0.25</v>
      </c>
      <c r="X375" s="16">
        <v>44239</v>
      </c>
      <c r="Y375" s="16">
        <v>44196</v>
      </c>
      <c r="Z375" s="16" t="s">
        <v>1649</v>
      </c>
      <c r="AA375" s="17">
        <v>6090</v>
      </c>
      <c r="AB375" s="17">
        <v>8479</v>
      </c>
      <c r="AC375" s="39">
        <f t="shared" si="37"/>
        <v>-0.28175492392970869</v>
      </c>
      <c r="AD375" s="19">
        <v>-6.62</v>
      </c>
      <c r="AE375" s="19">
        <v>-15.96</v>
      </c>
      <c r="AF375" s="18">
        <f>(AD375-AE375)/AE375</f>
        <v>-0.58521303258145363</v>
      </c>
      <c r="AG375" s="17">
        <v>1493</v>
      </c>
      <c r="AH375" s="17">
        <v>9929</v>
      </c>
      <c r="AI375" s="19">
        <v>13.37</v>
      </c>
      <c r="AJ375" s="19">
        <v>24.93</v>
      </c>
      <c r="AK375" s="18">
        <f>(AI375-AJ375)/AJ375</f>
        <v>-0.46369835539510634</v>
      </c>
      <c r="AL375" s="19">
        <v>7.7</v>
      </c>
      <c r="AM375" s="19">
        <v>17.5</v>
      </c>
    </row>
    <row r="376" spans="1:42" x14ac:dyDescent="0.35">
      <c r="A376" s="11">
        <v>375</v>
      </c>
      <c r="B376" s="12" t="s">
        <v>1617</v>
      </c>
      <c r="C376" s="11" t="s">
        <v>265</v>
      </c>
      <c r="D376" s="11" t="s">
        <v>1618</v>
      </c>
      <c r="E376" s="11" t="s">
        <v>66</v>
      </c>
      <c r="F376" s="11" t="s">
        <v>1619</v>
      </c>
      <c r="G376" s="13">
        <v>8469</v>
      </c>
      <c r="H376" s="13">
        <v>7594</v>
      </c>
      <c r="I376" s="14">
        <v>43944</v>
      </c>
      <c r="J376" s="15">
        <v>3.11</v>
      </c>
      <c r="K376" s="15" t="s">
        <v>121</v>
      </c>
      <c r="L376" s="15">
        <v>3.5</v>
      </c>
      <c r="M376" s="15">
        <v>0.09</v>
      </c>
      <c r="N376" s="15" t="s">
        <v>1644</v>
      </c>
      <c r="P376" s="19">
        <v>9.6</v>
      </c>
      <c r="Q376" s="17">
        <v>168</v>
      </c>
      <c r="R376" s="26">
        <v>57.38</v>
      </c>
      <c r="S376" s="13">
        <v>1579.64</v>
      </c>
      <c r="T376" s="43">
        <v>62</v>
      </c>
      <c r="U376" s="43">
        <v>4</v>
      </c>
      <c r="V376" s="43">
        <v>8</v>
      </c>
      <c r="W376" s="46">
        <f t="shared" si="40"/>
        <v>0.33333333333333331</v>
      </c>
      <c r="X376" s="16">
        <v>44256</v>
      </c>
      <c r="Y376" s="16">
        <v>44196</v>
      </c>
      <c r="Z376" s="16" t="s">
        <v>1649</v>
      </c>
      <c r="AA376" s="17">
        <v>10778</v>
      </c>
      <c r="AB376" s="17">
        <v>8469</v>
      </c>
      <c r="AC376" s="39">
        <f t="shared" si="37"/>
        <v>0.27264139803991028</v>
      </c>
      <c r="AD376" s="19">
        <v>4.99</v>
      </c>
      <c r="AE376" s="19">
        <v>3.83</v>
      </c>
      <c r="AF376" s="18">
        <f>(AD376-AE376)/AE376</f>
        <v>0.30287206266318539</v>
      </c>
      <c r="AG376" s="17">
        <v>4495</v>
      </c>
      <c r="AH376" s="17">
        <v>50455</v>
      </c>
      <c r="AI376" s="19">
        <v>39.090000000000003</v>
      </c>
      <c r="AJ376" s="19">
        <v>43.6</v>
      </c>
      <c r="AK376" s="18">
        <f>(AI376-AJ376)/AJ376</f>
        <v>-0.10344036697247702</v>
      </c>
      <c r="AL376" s="19">
        <v>19</v>
      </c>
      <c r="AM376" s="19">
        <v>42.26</v>
      </c>
      <c r="AN376" s="22">
        <v>3.8399999999999997E-2</v>
      </c>
      <c r="AO376" s="19">
        <v>7.69</v>
      </c>
      <c r="AP376" s="1"/>
    </row>
    <row r="377" spans="1:42" x14ac:dyDescent="0.35">
      <c r="A377" s="11">
        <v>376</v>
      </c>
      <c r="B377" s="12" t="s">
        <v>1200</v>
      </c>
      <c r="C377" s="11" t="s">
        <v>192</v>
      </c>
      <c r="D377" s="11" t="s">
        <v>1201</v>
      </c>
      <c r="E377" s="11" t="s">
        <v>68</v>
      </c>
      <c r="G377" s="13">
        <v>8443.2999999999993</v>
      </c>
      <c r="H377" s="13">
        <v>8030.7</v>
      </c>
      <c r="N377" s="15" t="s">
        <v>1644</v>
      </c>
      <c r="T377" s="17">
        <v>59</v>
      </c>
      <c r="U377" s="17">
        <v>3</v>
      </c>
      <c r="V377" s="17">
        <v>7</v>
      </c>
      <c r="W377" s="46">
        <f t="shared" si="40"/>
        <v>0.3</v>
      </c>
      <c r="AF377" s="18"/>
      <c r="AP377" s="37" t="s">
        <v>1020</v>
      </c>
    </row>
    <row r="378" spans="1:42" x14ac:dyDescent="0.35">
      <c r="A378" s="11">
        <v>377</v>
      </c>
      <c r="B378" s="12" t="s">
        <v>1283</v>
      </c>
      <c r="C378" s="11" t="s">
        <v>529</v>
      </c>
      <c r="D378" s="11" t="s">
        <v>1284</v>
      </c>
      <c r="E378" s="11" t="s">
        <v>66</v>
      </c>
      <c r="F378" s="11" t="s">
        <v>1285</v>
      </c>
      <c r="G378" s="13">
        <v>8382</v>
      </c>
      <c r="H378" s="13">
        <v>7705.5</v>
      </c>
      <c r="I378" s="14">
        <v>44183</v>
      </c>
      <c r="J378" s="15">
        <v>2.31</v>
      </c>
      <c r="K378" s="34" t="s">
        <v>123</v>
      </c>
      <c r="L378" s="15">
        <v>4</v>
      </c>
      <c r="M378" s="15">
        <v>0.18</v>
      </c>
      <c r="N378" s="15" t="s">
        <v>1644</v>
      </c>
      <c r="P378" s="19">
        <v>8.1</v>
      </c>
      <c r="Q378" s="17">
        <v>123</v>
      </c>
      <c r="R378" s="26">
        <v>66</v>
      </c>
      <c r="S378" s="13">
        <v>347</v>
      </c>
      <c r="T378" s="43">
        <v>60.75</v>
      </c>
      <c r="U378" s="43">
        <v>3</v>
      </c>
      <c r="V378" s="43">
        <v>9</v>
      </c>
      <c r="W378" s="46">
        <f t="shared" si="40"/>
        <v>0.25</v>
      </c>
      <c r="X378" s="16">
        <v>44153</v>
      </c>
      <c r="Y378" s="16">
        <v>44104</v>
      </c>
      <c r="AA378" s="17">
        <v>6857</v>
      </c>
      <c r="AB378" s="17">
        <v>8382</v>
      </c>
      <c r="AC378" s="39">
        <f t="shared" ref="AC378:AC401" si="44">(AA378-AB378)/AB378</f>
        <v>-0.1819374850870914</v>
      </c>
      <c r="AD378" s="19">
        <v>4.72</v>
      </c>
      <c r="AE378" s="19">
        <v>4.76</v>
      </c>
      <c r="AF378" s="18">
        <f t="shared" ref="AF378:AF401" si="45">(AD378-AE378)/AE378</f>
        <v>-8.4033613445378234E-3</v>
      </c>
      <c r="AG378" s="17">
        <v>1010</v>
      </c>
      <c r="AH378" s="17">
        <v>5816</v>
      </c>
      <c r="AI378" s="19">
        <v>85.78</v>
      </c>
      <c r="AJ378" s="19">
        <v>92.76</v>
      </c>
      <c r="AK378" s="18">
        <f t="shared" ref="AK378:AK393" si="46">(AI378-AJ378)/AJ378</f>
        <v>-7.5247951703320437E-2</v>
      </c>
      <c r="AL378" s="19">
        <v>46.72</v>
      </c>
      <c r="AM378" s="19">
        <v>120.75</v>
      </c>
      <c r="AN378" s="22">
        <v>1.1599999999999999E-2</v>
      </c>
      <c r="AO378" s="19">
        <v>24.31</v>
      </c>
    </row>
    <row r="379" spans="1:42" x14ac:dyDescent="0.35">
      <c r="A379" s="11">
        <v>378</v>
      </c>
      <c r="B379" s="12" t="s">
        <v>1364</v>
      </c>
      <c r="C379" s="11" t="s">
        <v>155</v>
      </c>
      <c r="D379" s="11" t="s">
        <v>1365</v>
      </c>
      <c r="E379" s="11" t="s">
        <v>66</v>
      </c>
      <c r="F379" s="11" t="s">
        <v>1366</v>
      </c>
      <c r="G379" s="13">
        <v>8364.9</v>
      </c>
      <c r="H379" s="13">
        <v>7472.1</v>
      </c>
      <c r="I379" s="14">
        <v>44034</v>
      </c>
      <c r="J379" s="15">
        <v>2</v>
      </c>
      <c r="K379" s="34" t="s">
        <v>124</v>
      </c>
      <c r="L379" s="15">
        <v>1</v>
      </c>
      <c r="M379" s="15">
        <v>0.18</v>
      </c>
      <c r="N379" s="15" t="s">
        <v>1644</v>
      </c>
      <c r="P379" s="19">
        <v>11.5</v>
      </c>
      <c r="Q379" s="17">
        <v>676</v>
      </c>
      <c r="R379" s="26">
        <v>16.937999999999999</v>
      </c>
      <c r="S379" s="13">
        <v>348.08300000000003</v>
      </c>
      <c r="T379" s="43">
        <v>62</v>
      </c>
      <c r="U379" s="43">
        <v>1</v>
      </c>
      <c r="V379" s="43">
        <v>7</v>
      </c>
      <c r="W379" s="46">
        <f t="shared" si="40"/>
        <v>0.125</v>
      </c>
      <c r="X379" s="16">
        <v>44008</v>
      </c>
      <c r="Y379" s="16">
        <v>43951</v>
      </c>
      <c r="AA379" s="17">
        <v>9175</v>
      </c>
      <c r="AB379" s="17">
        <v>9353</v>
      </c>
      <c r="AC379" s="39">
        <f t="shared" si="44"/>
        <v>-1.9031326847000964E-2</v>
      </c>
      <c r="AD379" s="19">
        <v>7.1</v>
      </c>
      <c r="AE379" s="19">
        <v>5.51</v>
      </c>
      <c r="AF379" s="18">
        <f t="shared" si="45"/>
        <v>0.28856624319419238</v>
      </c>
      <c r="AG379" s="17">
        <v>1600</v>
      </c>
      <c r="AH379" s="17">
        <v>39500</v>
      </c>
      <c r="AI379" s="19">
        <v>178.31</v>
      </c>
      <c r="AJ379" s="19">
        <v>157.46</v>
      </c>
      <c r="AK379" s="18">
        <f t="shared" si="46"/>
        <v>0.13241458148101101</v>
      </c>
      <c r="AL379" s="19">
        <v>114.01</v>
      </c>
      <c r="AM379" s="19">
        <v>213.62</v>
      </c>
      <c r="AN379" s="22">
        <v>6.7000000000000002E-3</v>
      </c>
      <c r="AO379" s="19">
        <v>22.92</v>
      </c>
    </row>
    <row r="380" spans="1:42" x14ac:dyDescent="0.35">
      <c r="A380" s="11">
        <v>379</v>
      </c>
      <c r="B380" s="12" t="s">
        <v>49</v>
      </c>
      <c r="C380" s="11" t="s">
        <v>35</v>
      </c>
      <c r="D380" s="11" t="s">
        <v>50</v>
      </c>
      <c r="E380" s="11" t="s">
        <v>66</v>
      </c>
      <c r="F380" s="11" t="s">
        <v>87</v>
      </c>
      <c r="G380" s="13">
        <v>8358.9</v>
      </c>
      <c r="H380" s="13">
        <v>8176.6</v>
      </c>
      <c r="I380" s="14">
        <v>43934</v>
      </c>
      <c r="J380" s="15">
        <v>2.3380000000000001</v>
      </c>
      <c r="K380" s="34" t="s">
        <v>122</v>
      </c>
      <c r="L380" s="15">
        <v>2.1</v>
      </c>
      <c r="M380" s="15">
        <v>0.1</v>
      </c>
      <c r="N380" s="15" t="s">
        <v>1644</v>
      </c>
      <c r="P380" s="19">
        <v>6.6420000000000003</v>
      </c>
      <c r="Q380" s="17">
        <v>116</v>
      </c>
      <c r="R380" s="26">
        <v>57.268999999999998</v>
      </c>
      <c r="S380" s="13">
        <v>248.989</v>
      </c>
      <c r="T380" s="43">
        <v>65.400000000000006</v>
      </c>
      <c r="U380" s="43">
        <v>3</v>
      </c>
      <c r="V380" s="43">
        <v>7</v>
      </c>
      <c r="W380" s="46">
        <f t="shared" si="40"/>
        <v>0.3</v>
      </c>
      <c r="X380" s="16">
        <v>44256</v>
      </c>
      <c r="Y380" s="20">
        <v>44196</v>
      </c>
      <c r="Z380" s="16" t="s">
        <v>1649</v>
      </c>
      <c r="AA380" s="17">
        <v>12326</v>
      </c>
      <c r="AB380" s="17">
        <v>8359</v>
      </c>
      <c r="AC380" s="39">
        <f t="shared" si="44"/>
        <v>0.47457829883957409</v>
      </c>
      <c r="AD380" s="19">
        <v>1.51</v>
      </c>
      <c r="AE380" s="19">
        <v>5.14</v>
      </c>
      <c r="AF380" s="18">
        <f t="shared" si="45"/>
        <v>-0.70622568093385218</v>
      </c>
      <c r="AG380" s="17">
        <v>3187.1689999999999</v>
      </c>
      <c r="AH380" s="17">
        <v>11880.214</v>
      </c>
      <c r="AI380" s="19">
        <v>78.5</v>
      </c>
      <c r="AJ380" s="19">
        <v>59.39</v>
      </c>
      <c r="AK380" s="18">
        <f t="shared" si="46"/>
        <v>0.32177134197676377</v>
      </c>
      <c r="AL380" s="19">
        <v>13.52</v>
      </c>
      <c r="AM380" s="19">
        <v>89.71</v>
      </c>
      <c r="AO380" s="19">
        <v>58.75</v>
      </c>
    </row>
    <row r="381" spans="1:42" x14ac:dyDescent="0.35">
      <c r="A381" s="11">
        <v>380</v>
      </c>
      <c r="B381" s="12" t="s">
        <v>1446</v>
      </c>
      <c r="C381" s="11" t="s">
        <v>155</v>
      </c>
      <c r="D381" s="11" t="s">
        <v>1447</v>
      </c>
      <c r="E381" s="11" t="s">
        <v>66</v>
      </c>
      <c r="F381" s="11" t="s">
        <v>1448</v>
      </c>
      <c r="G381" s="13">
        <v>8351.9</v>
      </c>
      <c r="H381" s="13">
        <v>7911</v>
      </c>
      <c r="I381" s="14">
        <v>43913</v>
      </c>
      <c r="J381" s="15">
        <v>2.44</v>
      </c>
      <c r="K381" s="34" t="s">
        <v>121</v>
      </c>
      <c r="L381" s="15">
        <v>1.2</v>
      </c>
      <c r="M381" s="15">
        <v>7.0000000000000007E-2</v>
      </c>
      <c r="N381" s="15" t="s">
        <v>1644</v>
      </c>
      <c r="P381" s="19">
        <v>8.6</v>
      </c>
      <c r="Q381" s="17">
        <v>303</v>
      </c>
      <c r="R381" s="26">
        <v>28.52</v>
      </c>
      <c r="S381" s="13">
        <v>370.44</v>
      </c>
      <c r="T381" s="43">
        <v>66.5</v>
      </c>
      <c r="U381" s="43">
        <v>1</v>
      </c>
      <c r="V381" s="43">
        <v>7</v>
      </c>
      <c r="W381" s="46">
        <f t="shared" si="40"/>
        <v>0.125</v>
      </c>
      <c r="X381" s="16">
        <v>44245</v>
      </c>
      <c r="Y381" s="16">
        <v>44191</v>
      </c>
      <c r="Z381" s="16" t="s">
        <v>1649</v>
      </c>
      <c r="AA381" s="17">
        <v>10620</v>
      </c>
      <c r="AB381" s="17">
        <v>8352</v>
      </c>
      <c r="AC381" s="39">
        <f t="shared" si="44"/>
        <v>0.27155172413793105</v>
      </c>
      <c r="AD381" s="19">
        <v>6.38</v>
      </c>
      <c r="AE381" s="19">
        <v>4.66</v>
      </c>
      <c r="AF381" s="18">
        <f t="shared" si="45"/>
        <v>0.36909871244635184</v>
      </c>
      <c r="AG381" s="17">
        <v>55.52</v>
      </c>
      <c r="AH381" s="17">
        <v>7049.12</v>
      </c>
      <c r="AI381" s="19">
        <v>140.15</v>
      </c>
      <c r="AJ381" s="19">
        <v>92.01</v>
      </c>
      <c r="AK381" s="18">
        <f t="shared" si="46"/>
        <v>0.52320399956526464</v>
      </c>
      <c r="AL381" s="19">
        <v>63.89</v>
      </c>
      <c r="AM381" s="19">
        <v>173.76</v>
      </c>
      <c r="AN381" s="22">
        <v>1.29E-2</v>
      </c>
      <c r="AO381" s="19">
        <v>25.24</v>
      </c>
    </row>
    <row r="382" spans="1:42" x14ac:dyDescent="0.35">
      <c r="A382" s="11">
        <v>381</v>
      </c>
      <c r="B382" s="12" t="s">
        <v>217</v>
      </c>
      <c r="C382" s="11" t="s">
        <v>218</v>
      </c>
      <c r="D382" s="11" t="s">
        <v>219</v>
      </c>
      <c r="E382" s="11" t="s">
        <v>66</v>
      </c>
      <c r="F382" s="11" t="s">
        <v>220</v>
      </c>
      <c r="G382" s="13">
        <v>8345.1</v>
      </c>
      <c r="H382" s="13">
        <v>4568.5</v>
      </c>
      <c r="I382" s="14">
        <v>44260</v>
      </c>
      <c r="J382" s="15">
        <v>1.1000000000000001</v>
      </c>
      <c r="K382" s="34" t="s">
        <v>121</v>
      </c>
      <c r="L382" s="15">
        <v>13.7</v>
      </c>
      <c r="M382" s="15">
        <v>0.68</v>
      </c>
      <c r="N382" s="15" t="s">
        <v>1644</v>
      </c>
      <c r="P382" s="19">
        <v>14</v>
      </c>
      <c r="Q382" s="17">
        <v>1096</v>
      </c>
      <c r="R382" s="26">
        <v>12.769</v>
      </c>
      <c r="S382" s="13">
        <v>318.59500000000003</v>
      </c>
      <c r="W382" s="46" t="e">
        <f t="shared" si="40"/>
        <v>#DIV/0!</v>
      </c>
      <c r="X382" s="16">
        <v>44244</v>
      </c>
      <c r="Y382" s="16">
        <v>44196</v>
      </c>
      <c r="Z382" s="16" t="s">
        <v>1649</v>
      </c>
      <c r="AA382" s="17">
        <v>8435</v>
      </c>
      <c r="AB382" s="17">
        <v>8345</v>
      </c>
      <c r="AC382" s="39">
        <f t="shared" si="44"/>
        <v>1.078490113840623E-2</v>
      </c>
      <c r="AD382" s="19">
        <v>-3.2</v>
      </c>
      <c r="AE382" s="19">
        <v>-5.0199999999999996</v>
      </c>
      <c r="AF382" s="18">
        <f t="shared" si="45"/>
        <v>-0.36254980079681265</v>
      </c>
      <c r="AG382" s="17">
        <v>5286</v>
      </c>
      <c r="AH382" s="17">
        <v>13576</v>
      </c>
      <c r="AI382" s="19">
        <v>13.19</v>
      </c>
      <c r="AJ382" s="19">
        <v>14.19</v>
      </c>
      <c r="AK382" s="18">
        <f t="shared" si="46"/>
        <v>-7.0472163495419307E-2</v>
      </c>
      <c r="AL382" s="19">
        <v>5.5</v>
      </c>
      <c r="AM382" s="19">
        <v>16.04</v>
      </c>
    </row>
    <row r="383" spans="1:42" x14ac:dyDescent="0.35">
      <c r="A383" s="11">
        <v>382</v>
      </c>
      <c r="B383" s="12" t="s">
        <v>315</v>
      </c>
      <c r="C383" s="11" t="s">
        <v>8</v>
      </c>
      <c r="D383" s="11" t="s">
        <v>316</v>
      </c>
      <c r="E383" s="11" t="s">
        <v>66</v>
      </c>
      <c r="F383" s="11" t="s">
        <v>317</v>
      </c>
      <c r="G383" s="13">
        <v>8342</v>
      </c>
      <c r="H383" s="13">
        <v>11527</v>
      </c>
      <c r="I383" s="14">
        <v>43910</v>
      </c>
      <c r="J383" s="15">
        <v>3.51</v>
      </c>
      <c r="K383" s="34" t="s">
        <v>123</v>
      </c>
      <c r="L383" s="15">
        <v>6.5</v>
      </c>
      <c r="M383" s="15">
        <v>2.5</v>
      </c>
      <c r="N383" s="15" t="s">
        <v>1644</v>
      </c>
      <c r="P383" s="19">
        <v>16.399999999999999</v>
      </c>
      <c r="Q383" s="17">
        <v>230</v>
      </c>
      <c r="R383" s="26">
        <v>71.709999999999994</v>
      </c>
      <c r="S383" s="13">
        <v>400</v>
      </c>
      <c r="T383" s="43">
        <v>71</v>
      </c>
      <c r="U383" s="43">
        <v>2</v>
      </c>
      <c r="V383" s="43">
        <v>10</v>
      </c>
      <c r="W383" s="46">
        <f t="shared" si="40"/>
        <v>0.16666666666666666</v>
      </c>
      <c r="X383" s="16">
        <v>44239</v>
      </c>
      <c r="Y383" s="16">
        <v>44196</v>
      </c>
      <c r="Z383" s="16" t="s">
        <v>1649</v>
      </c>
      <c r="AA383" s="17">
        <v>6018</v>
      </c>
      <c r="AB383" s="17">
        <v>6797</v>
      </c>
      <c r="AC383" s="39">
        <f t="shared" si="44"/>
        <v>-0.1146093864940415</v>
      </c>
      <c r="AD383" s="19">
        <v>4.66</v>
      </c>
      <c r="AE383" s="19">
        <v>2.44</v>
      </c>
      <c r="AF383" s="18">
        <f t="shared" si="45"/>
        <v>0.90983606557377061</v>
      </c>
      <c r="AG383" s="17">
        <v>533</v>
      </c>
      <c r="AH383" s="17">
        <v>8713</v>
      </c>
      <c r="AI383" s="19">
        <v>25.14</v>
      </c>
      <c r="AJ383" s="19">
        <v>23.38</v>
      </c>
      <c r="AK383" s="18">
        <f t="shared" si="46"/>
        <v>7.5278015397775941E-2</v>
      </c>
      <c r="AL383" s="19">
        <v>12.23</v>
      </c>
      <c r="AM383" s="19">
        <v>29.49</v>
      </c>
      <c r="AN383" s="22">
        <v>2.3800000000000002E-2</v>
      </c>
      <c r="AO383" s="19">
        <v>5.89</v>
      </c>
      <c r="AP383" s="41"/>
    </row>
    <row r="384" spans="1:42" x14ac:dyDescent="0.35">
      <c r="A384" s="11">
        <v>383</v>
      </c>
      <c r="B384" s="12" t="s">
        <v>411</v>
      </c>
      <c r="C384" s="11" t="s">
        <v>265</v>
      </c>
      <c r="D384" s="11" t="s">
        <v>412</v>
      </c>
      <c r="E384" s="11" t="s">
        <v>66</v>
      </c>
      <c r="F384" s="11" t="s">
        <v>413</v>
      </c>
      <c r="G384" s="13">
        <v>8237</v>
      </c>
      <c r="H384" s="13">
        <v>7150</v>
      </c>
      <c r="I384" s="14">
        <v>43924</v>
      </c>
      <c r="J384" s="15">
        <v>4.78</v>
      </c>
      <c r="K384" s="34" t="s">
        <v>121</v>
      </c>
      <c r="L384" s="15">
        <v>8.9</v>
      </c>
      <c r="M384" s="15">
        <v>0.6</v>
      </c>
      <c r="N384" s="15" t="s">
        <v>1644</v>
      </c>
      <c r="P384" s="19">
        <v>10.5</v>
      </c>
      <c r="Q384" s="17">
        <v>142</v>
      </c>
      <c r="R384" s="26">
        <v>73.599999999999994</v>
      </c>
      <c r="S384" s="13">
        <v>614.1</v>
      </c>
      <c r="T384" s="43">
        <v>59</v>
      </c>
      <c r="U384" s="43">
        <v>4</v>
      </c>
      <c r="V384" s="43">
        <v>8</v>
      </c>
      <c r="W384" s="46">
        <f t="shared" si="40"/>
        <v>0.33333333333333331</v>
      </c>
      <c r="X384" s="16">
        <v>44252</v>
      </c>
      <c r="Y384" s="16">
        <v>44196</v>
      </c>
      <c r="Z384" s="16" t="s">
        <v>1649</v>
      </c>
      <c r="AA384" s="17">
        <v>7909</v>
      </c>
      <c r="AB384" s="17">
        <v>8237</v>
      </c>
      <c r="AC384" s="39">
        <f t="shared" si="44"/>
        <v>-3.9820322933106715E-2</v>
      </c>
      <c r="AD384" s="19">
        <v>8.1999999999999993</v>
      </c>
      <c r="AE384" s="19">
        <v>9.85</v>
      </c>
      <c r="AF384" s="18">
        <f t="shared" si="45"/>
        <v>-0.16751269035532998</v>
      </c>
      <c r="AG384" s="17">
        <v>207</v>
      </c>
      <c r="AH384" s="17">
        <v>73556</v>
      </c>
      <c r="AI384" s="19">
        <v>87.13</v>
      </c>
      <c r="AJ384" s="19">
        <v>103.95</v>
      </c>
      <c r="AK384" s="18">
        <f t="shared" si="46"/>
        <v>-0.16180856180856187</v>
      </c>
      <c r="AL384" s="19">
        <v>44.01</v>
      </c>
      <c r="AM384" s="19">
        <v>117.05</v>
      </c>
      <c r="AN384" s="22">
        <v>1.7600000000000001E-2</v>
      </c>
      <c r="AO384" s="19">
        <v>14</v>
      </c>
    </row>
    <row r="385" spans="1:42" x14ac:dyDescent="0.35">
      <c r="A385" s="11">
        <v>384</v>
      </c>
      <c r="B385" s="12" t="s">
        <v>496</v>
      </c>
      <c r="C385" s="11" t="s">
        <v>288</v>
      </c>
      <c r="D385" s="11" t="s">
        <v>497</v>
      </c>
      <c r="E385" s="11" t="s">
        <v>66</v>
      </c>
      <c r="F385" s="11" t="s">
        <v>498</v>
      </c>
      <c r="G385" s="13">
        <v>8235</v>
      </c>
      <c r="H385" s="13">
        <v>8359</v>
      </c>
      <c r="I385" s="14">
        <v>43917</v>
      </c>
      <c r="J385" s="15">
        <v>3.9</v>
      </c>
      <c r="K385" s="34" t="s">
        <v>122</v>
      </c>
      <c r="L385" s="15">
        <v>12.9</v>
      </c>
      <c r="M385" s="15">
        <v>3.9</v>
      </c>
      <c r="N385" s="15" t="s">
        <v>1644</v>
      </c>
      <c r="P385" s="19">
        <v>8.6999999999999993</v>
      </c>
      <c r="Q385" s="17">
        <v>216</v>
      </c>
      <c r="R385" s="26">
        <v>40.07</v>
      </c>
      <c r="S385" s="13">
        <v>474.99900000000002</v>
      </c>
      <c r="T385" s="17">
        <v>60</v>
      </c>
      <c r="U385" s="17">
        <v>3</v>
      </c>
      <c r="V385" s="17">
        <v>6</v>
      </c>
      <c r="W385" s="46">
        <f t="shared" si="40"/>
        <v>0.33333333333333331</v>
      </c>
      <c r="X385" s="16">
        <v>44236</v>
      </c>
      <c r="Y385" s="16">
        <v>44196</v>
      </c>
      <c r="Z385" s="16" t="s">
        <v>1649</v>
      </c>
      <c r="AA385" s="17">
        <v>7188</v>
      </c>
      <c r="AB385" s="17">
        <v>6707</v>
      </c>
      <c r="AC385" s="39">
        <f t="shared" si="44"/>
        <v>7.1716117489190392E-2</v>
      </c>
      <c r="AD385" s="19">
        <v>4.59</v>
      </c>
      <c r="AE385" s="19">
        <v>3.22</v>
      </c>
      <c r="AF385" s="18">
        <f t="shared" si="45"/>
        <v>0.42546583850931663</v>
      </c>
      <c r="AG385" s="17">
        <v>563</v>
      </c>
      <c r="AH385" s="17">
        <v>5777</v>
      </c>
      <c r="AI385" s="19">
        <v>54.79</v>
      </c>
      <c r="AJ385" s="19">
        <v>47.32</v>
      </c>
      <c r="AK385" s="18">
        <f t="shared" si="46"/>
        <v>0.15786136939983092</v>
      </c>
      <c r="AL385" s="19">
        <v>27.04</v>
      </c>
      <c r="AM385" s="19">
        <v>60.16</v>
      </c>
      <c r="AN385" s="22">
        <v>1.7299999999999999E-2</v>
      </c>
      <c r="AO385" s="19">
        <v>11.92</v>
      </c>
    </row>
    <row r="386" spans="1:42" x14ac:dyDescent="0.35">
      <c r="A386" s="11">
        <v>385</v>
      </c>
      <c r="B386" s="12" t="s">
        <v>1534</v>
      </c>
      <c r="C386" s="11" t="s">
        <v>13</v>
      </c>
      <c r="D386" s="11" t="s">
        <v>1535</v>
      </c>
      <c r="E386" s="11" t="s">
        <v>66</v>
      </c>
      <c r="F386" s="11" t="s">
        <v>1536</v>
      </c>
      <c r="G386" s="13">
        <v>8233.9</v>
      </c>
      <c r="H386" s="13">
        <v>7110.1</v>
      </c>
      <c r="I386" s="14">
        <v>44224</v>
      </c>
      <c r="J386" s="15">
        <v>4.0599999999999996</v>
      </c>
      <c r="K386" s="15" t="s">
        <v>122</v>
      </c>
      <c r="L386" s="15">
        <v>4.4000000000000004</v>
      </c>
      <c r="M386" s="15">
        <v>0.26400000000000001</v>
      </c>
      <c r="N386" s="15" t="s">
        <v>1644</v>
      </c>
      <c r="P386" s="19">
        <v>6.1760000000000002</v>
      </c>
      <c r="Q386" s="17">
        <v>718</v>
      </c>
      <c r="R386" s="26">
        <v>8.6010000000000009</v>
      </c>
      <c r="S386" s="13">
        <v>305</v>
      </c>
      <c r="T386" s="43"/>
      <c r="U386" s="43"/>
      <c r="V386" s="43"/>
      <c r="W386" s="46" t="e">
        <f t="shared" si="40"/>
        <v>#DIV/0!</v>
      </c>
      <c r="X386" s="16">
        <v>44148</v>
      </c>
      <c r="Y386" s="16">
        <v>44107</v>
      </c>
      <c r="AA386" s="17">
        <v>6960</v>
      </c>
      <c r="AB386" s="17">
        <v>8233</v>
      </c>
      <c r="AC386" s="39">
        <f t="shared" si="44"/>
        <v>-0.15462164460099601</v>
      </c>
      <c r="AD386" s="19">
        <v>1.97</v>
      </c>
      <c r="AE386" s="19">
        <v>1.97</v>
      </c>
      <c r="AF386" s="18">
        <f t="shared" si="45"/>
        <v>0</v>
      </c>
      <c r="AH386" s="17">
        <v>3772.6559999999999</v>
      </c>
      <c r="AI386" s="19">
        <v>31.89</v>
      </c>
      <c r="AJ386" s="19">
        <v>34.24</v>
      </c>
      <c r="AK386" s="18">
        <f t="shared" si="46"/>
        <v>-6.863317757009349E-2</v>
      </c>
      <c r="AL386" s="19">
        <v>18.34</v>
      </c>
      <c r="AM386" s="19">
        <v>39.5</v>
      </c>
      <c r="AO386" s="19">
        <v>18.37</v>
      </c>
      <c r="AP386" s="1" t="s">
        <v>1537</v>
      </c>
    </row>
    <row r="387" spans="1:42" x14ac:dyDescent="0.35">
      <c r="A387" s="11">
        <v>386</v>
      </c>
      <c r="B387" s="12" t="s">
        <v>587</v>
      </c>
      <c r="C387" s="11" t="s">
        <v>218</v>
      </c>
      <c r="D387" s="11" t="s">
        <v>588</v>
      </c>
      <c r="E387" s="11" t="s">
        <v>66</v>
      </c>
      <c r="F387" s="11" t="s">
        <v>589</v>
      </c>
      <c r="G387" s="13">
        <v>8225.4</v>
      </c>
      <c r="H387" s="13">
        <v>8202</v>
      </c>
      <c r="I387" s="14">
        <v>43934</v>
      </c>
      <c r="J387" s="15">
        <v>2.6</v>
      </c>
      <c r="K387" s="34" t="s">
        <v>123</v>
      </c>
      <c r="L387" s="15">
        <v>5.9</v>
      </c>
      <c r="M387" s="15">
        <v>0.09</v>
      </c>
      <c r="N387" s="15" t="s">
        <v>1644</v>
      </c>
      <c r="P387" s="19">
        <v>7.4</v>
      </c>
      <c r="Q387" s="17">
        <v>128</v>
      </c>
      <c r="R387" s="26">
        <v>58</v>
      </c>
      <c r="S387" s="13">
        <v>410</v>
      </c>
      <c r="T387" s="43">
        <v>59.92307692307692</v>
      </c>
      <c r="U387" s="43">
        <v>4</v>
      </c>
      <c r="V387" s="43">
        <v>9</v>
      </c>
      <c r="W387" s="46">
        <f t="shared" ref="W387:W450" si="47">U387/(U387+V387)</f>
        <v>0.30769230769230771</v>
      </c>
      <c r="X387" s="16">
        <v>44237</v>
      </c>
      <c r="Y387" s="16">
        <v>44196</v>
      </c>
      <c r="Z387" s="16" t="s">
        <v>1649</v>
      </c>
      <c r="AA387" s="17">
        <v>8598</v>
      </c>
      <c r="AB387" s="17">
        <v>8225</v>
      </c>
      <c r="AC387" s="39">
        <f t="shared" si="44"/>
        <v>4.5349544072948327E-2</v>
      </c>
      <c r="AD387" s="19">
        <v>3.91</v>
      </c>
      <c r="AE387" s="19">
        <v>3.75</v>
      </c>
      <c r="AF387" s="18">
        <f t="shared" si="45"/>
        <v>4.2666666666666707E-2</v>
      </c>
      <c r="AG387" s="17">
        <v>5032</v>
      </c>
      <c r="AH387" s="17">
        <v>12327</v>
      </c>
      <c r="AI387" s="19">
        <v>65.39</v>
      </c>
      <c r="AJ387" s="19">
        <v>53.56</v>
      </c>
      <c r="AK387" s="18">
        <f t="shared" si="46"/>
        <v>0.22087378640776695</v>
      </c>
      <c r="AL387" s="19">
        <v>31.52</v>
      </c>
      <c r="AM387" s="19">
        <v>69.099999999999994</v>
      </c>
      <c r="AN387" s="22">
        <v>1.8800000000000001E-2</v>
      </c>
      <c r="AO387" s="19">
        <v>31.38</v>
      </c>
    </row>
    <row r="388" spans="1:42" x14ac:dyDescent="0.35">
      <c r="A388" s="11">
        <v>387</v>
      </c>
      <c r="B388" s="12" t="s">
        <v>673</v>
      </c>
      <c r="C388" s="11" t="s">
        <v>16</v>
      </c>
      <c r="D388" s="11" t="s">
        <v>674</v>
      </c>
      <c r="E388" s="11" t="s">
        <v>66</v>
      </c>
      <c r="F388" s="11" t="s">
        <v>675</v>
      </c>
      <c r="G388" s="13">
        <v>8201</v>
      </c>
      <c r="H388" s="13">
        <v>8686</v>
      </c>
      <c r="I388" s="14">
        <v>43909</v>
      </c>
      <c r="J388" s="15">
        <v>6.6</v>
      </c>
      <c r="K388" s="34" t="s">
        <v>121</v>
      </c>
      <c r="L388" s="15">
        <v>7.8</v>
      </c>
      <c r="M388" s="15">
        <v>0.3</v>
      </c>
      <c r="N388" s="15" t="s">
        <v>1644</v>
      </c>
      <c r="P388" s="19">
        <v>15.59</v>
      </c>
      <c r="Q388" s="17">
        <v>88</v>
      </c>
      <c r="R388" s="26">
        <v>177.40299999999999</v>
      </c>
      <c r="S388" s="13">
        <v>485.01100000000002</v>
      </c>
      <c r="T388" s="17">
        <v>64.07692307692308</v>
      </c>
      <c r="U388" s="17">
        <v>4</v>
      </c>
      <c r="V388" s="17">
        <v>9</v>
      </c>
      <c r="W388" s="46">
        <f t="shared" si="47"/>
        <v>0.30769230769230771</v>
      </c>
      <c r="X388" s="16">
        <v>44251</v>
      </c>
      <c r="Y388" s="16">
        <v>44196</v>
      </c>
      <c r="Z388" s="16" t="s">
        <v>1649</v>
      </c>
      <c r="AA388" s="17">
        <v>7719</v>
      </c>
      <c r="AB388" s="17">
        <v>8201</v>
      </c>
      <c r="AC388" s="39">
        <f t="shared" si="44"/>
        <v>-5.8773320326789419E-2</v>
      </c>
      <c r="AD388" s="19">
        <v>0.17</v>
      </c>
      <c r="AE388" s="19">
        <v>0.71</v>
      </c>
      <c r="AF388" s="18">
        <f t="shared" si="45"/>
        <v>-0.76056338028169013</v>
      </c>
      <c r="AG388" s="17">
        <v>0</v>
      </c>
      <c r="AH388" s="17">
        <v>44165</v>
      </c>
      <c r="AI388" s="19">
        <v>20.05</v>
      </c>
      <c r="AJ388" s="19">
        <v>21.84</v>
      </c>
      <c r="AK388" s="18">
        <f t="shared" si="46"/>
        <v>-8.1959706959706918E-2</v>
      </c>
      <c r="AL388" s="19">
        <v>8.41</v>
      </c>
      <c r="AM388" s="19">
        <v>24.69</v>
      </c>
      <c r="AN388" s="22">
        <v>6.7599999999999993E-2</v>
      </c>
      <c r="AO388" s="19">
        <v>141.88</v>
      </c>
      <c r="AP388" s="37" t="s">
        <v>676</v>
      </c>
    </row>
    <row r="389" spans="1:42" x14ac:dyDescent="0.35">
      <c r="A389" s="11">
        <v>388</v>
      </c>
      <c r="B389" s="12" t="s">
        <v>765</v>
      </c>
      <c r="C389" s="11" t="s">
        <v>7</v>
      </c>
      <c r="D389" s="11" t="s">
        <v>766</v>
      </c>
      <c r="E389" s="11" t="s">
        <v>66</v>
      </c>
      <c r="F389" s="11" t="s">
        <v>767</v>
      </c>
      <c r="G389" s="13">
        <v>8200</v>
      </c>
      <c r="H389" s="13">
        <v>4363.5</v>
      </c>
      <c r="I389" s="14">
        <v>43924</v>
      </c>
      <c r="J389" s="15">
        <v>4.2300000000000004</v>
      </c>
      <c r="K389" s="34" t="s">
        <v>121</v>
      </c>
      <c r="L389" s="15">
        <v>8.6999999999999993</v>
      </c>
      <c r="M389" s="15">
        <v>2.4500000000000002</v>
      </c>
      <c r="N389" s="15" t="s">
        <v>1644</v>
      </c>
      <c r="P389" s="19">
        <v>7.5</v>
      </c>
      <c r="Q389" s="17">
        <v>178</v>
      </c>
      <c r="R389" s="26">
        <v>42</v>
      </c>
      <c r="S389" s="13">
        <v>280</v>
      </c>
      <c r="T389" s="43">
        <v>64.777777777777771</v>
      </c>
      <c r="U389" s="43">
        <v>2</v>
      </c>
      <c r="V389" s="43">
        <v>7</v>
      </c>
      <c r="W389" s="46">
        <f t="shared" si="47"/>
        <v>0.22222222222222221</v>
      </c>
      <c r="X389" s="16">
        <v>44246</v>
      </c>
      <c r="Y389" s="16">
        <v>44196</v>
      </c>
      <c r="Z389" s="16" t="s">
        <v>1649</v>
      </c>
      <c r="AA389" s="17">
        <v>7556</v>
      </c>
      <c r="AB389" s="17">
        <v>8200</v>
      </c>
      <c r="AC389" s="39">
        <f t="shared" si="44"/>
        <v>-7.8536585365853659E-2</v>
      </c>
      <c r="AD389" s="19">
        <v>2.17</v>
      </c>
      <c r="AE389" s="19">
        <v>1.84</v>
      </c>
      <c r="AF389" s="18">
        <f t="shared" si="45"/>
        <v>0.17934782608695643</v>
      </c>
      <c r="AG389" s="17">
        <v>8485</v>
      </c>
      <c r="AH389" s="17">
        <v>18454.5</v>
      </c>
      <c r="AI389" s="19">
        <v>73.09</v>
      </c>
      <c r="AJ389" s="19">
        <v>77.13</v>
      </c>
      <c r="AK389" s="18">
        <f t="shared" si="46"/>
        <v>-5.2379100220407003E-2</v>
      </c>
      <c r="AL389" s="19">
        <v>35.07</v>
      </c>
      <c r="AM389" s="19">
        <v>84.32</v>
      </c>
      <c r="AN389" s="22">
        <v>6.4999999999999997E-3</v>
      </c>
      <c r="AO389" s="19">
        <v>34.270000000000003</v>
      </c>
    </row>
    <row r="390" spans="1:42" x14ac:dyDescent="0.35">
      <c r="A390" s="11">
        <v>389</v>
      </c>
      <c r="B390" s="12" t="s">
        <v>856</v>
      </c>
      <c r="C390" s="11" t="s">
        <v>733</v>
      </c>
      <c r="D390" s="11" t="s">
        <v>857</v>
      </c>
      <c r="E390" s="11" t="s">
        <v>66</v>
      </c>
      <c r="F390" s="11" t="s">
        <v>858</v>
      </c>
      <c r="G390" s="13">
        <v>8175.4</v>
      </c>
      <c r="H390" s="13">
        <v>8138.4</v>
      </c>
      <c r="I390" s="14">
        <v>43914</v>
      </c>
      <c r="J390" s="15">
        <v>4.3</v>
      </c>
      <c r="K390" s="34" t="s">
        <v>124</v>
      </c>
      <c r="L390" s="15">
        <v>2.8</v>
      </c>
      <c r="M390" s="15">
        <v>0.03</v>
      </c>
      <c r="N390" s="15" t="s">
        <v>1644</v>
      </c>
      <c r="P390" s="19">
        <v>6.4</v>
      </c>
      <c r="Q390" s="17">
        <v>142</v>
      </c>
      <c r="R390" s="26">
        <v>45</v>
      </c>
      <c r="S390" s="13">
        <v>465</v>
      </c>
      <c r="T390" s="43">
        <v>60.928571428571431</v>
      </c>
      <c r="U390" s="43">
        <v>4</v>
      </c>
      <c r="V390" s="43">
        <v>10</v>
      </c>
      <c r="W390" s="46">
        <f t="shared" si="47"/>
        <v>0.2857142857142857</v>
      </c>
      <c r="X390" s="16">
        <v>44246</v>
      </c>
      <c r="Y390" s="16">
        <v>44196</v>
      </c>
      <c r="Z390" s="16" t="s">
        <v>1649</v>
      </c>
      <c r="AA390" s="17">
        <v>10116.48</v>
      </c>
      <c r="AB390" s="17">
        <v>8175</v>
      </c>
      <c r="AC390" s="39">
        <f t="shared" si="44"/>
        <v>0.23748990825688068</v>
      </c>
      <c r="AD390" s="19">
        <v>4.07</v>
      </c>
      <c r="AE390" s="19">
        <v>3.39</v>
      </c>
      <c r="AF390" s="18">
        <f t="shared" si="45"/>
        <v>0.20058997050147498</v>
      </c>
      <c r="AG390" s="17">
        <v>8</v>
      </c>
      <c r="AH390" s="17">
        <v>4928</v>
      </c>
      <c r="AI390" s="19">
        <v>95.11</v>
      </c>
      <c r="AJ390" s="19">
        <v>77.03</v>
      </c>
      <c r="AK390" s="18">
        <f t="shared" si="46"/>
        <v>0.23471374789043228</v>
      </c>
      <c r="AL390" s="19">
        <v>52.55</v>
      </c>
      <c r="AM390" s="19">
        <v>98.8</v>
      </c>
      <c r="AN390" s="22">
        <v>1.0800000000000001E-2</v>
      </c>
      <c r="AO390" s="19">
        <v>24.2</v>
      </c>
    </row>
    <row r="391" spans="1:42" x14ac:dyDescent="0.35">
      <c r="A391" s="11">
        <v>390</v>
      </c>
      <c r="B391" s="12" t="s">
        <v>943</v>
      </c>
      <c r="C391" s="11" t="s">
        <v>944</v>
      </c>
      <c r="D391" s="11" t="s">
        <v>945</v>
      </c>
      <c r="E391" s="11" t="s">
        <v>66</v>
      </c>
      <c r="F391" s="11" t="s">
        <v>946</v>
      </c>
      <c r="G391" s="13">
        <v>8170.2</v>
      </c>
      <c r="H391" s="13">
        <v>3045.4</v>
      </c>
      <c r="I391" s="14">
        <v>43902</v>
      </c>
      <c r="J391" s="15">
        <v>1.4</v>
      </c>
      <c r="K391" s="34" t="s">
        <v>123</v>
      </c>
      <c r="L391" s="15">
        <v>5</v>
      </c>
      <c r="M391" s="15">
        <v>1</v>
      </c>
      <c r="N391" s="15" t="s">
        <v>1644</v>
      </c>
      <c r="P391" s="19">
        <v>4.3</v>
      </c>
      <c r="Q391" s="17">
        <v>56</v>
      </c>
      <c r="R391" s="26">
        <v>77</v>
      </c>
      <c r="S391" s="13">
        <v>185</v>
      </c>
      <c r="T391" s="43">
        <v>59.111111111111114</v>
      </c>
      <c r="U391" s="43">
        <v>2</v>
      </c>
      <c r="V391" s="43">
        <v>7</v>
      </c>
      <c r="W391" s="46">
        <f t="shared" si="47"/>
        <v>0.22222222222222221</v>
      </c>
      <c r="X391" s="16">
        <v>44252</v>
      </c>
      <c r="Y391" s="16">
        <v>44196</v>
      </c>
      <c r="Z391" s="16" t="s">
        <v>1649</v>
      </c>
      <c r="AA391" s="17">
        <v>8208</v>
      </c>
      <c r="AB391" s="17">
        <v>8170</v>
      </c>
      <c r="AC391" s="39">
        <f t="shared" si="44"/>
        <v>4.6511627906976744E-3</v>
      </c>
      <c r="AD391" s="19">
        <v>0.23</v>
      </c>
      <c r="AE391" s="19">
        <v>0.55000000000000004</v>
      </c>
      <c r="AF391" s="18">
        <f t="shared" si="45"/>
        <v>-0.5818181818181819</v>
      </c>
      <c r="AG391" s="17">
        <v>135</v>
      </c>
      <c r="AH391" s="17">
        <v>4272</v>
      </c>
      <c r="AI391" s="19">
        <v>24.51</v>
      </c>
      <c r="AJ391" s="19">
        <v>24.31</v>
      </c>
      <c r="AK391" s="18">
        <f t="shared" si="46"/>
        <v>8.2270670505965801E-3</v>
      </c>
      <c r="AL391" s="19">
        <v>10</v>
      </c>
      <c r="AM391" s="19">
        <v>29.73</v>
      </c>
      <c r="AN391" s="22">
        <v>2.5100000000000001E-2</v>
      </c>
      <c r="AO391" s="19">
        <v>127.48</v>
      </c>
    </row>
    <row r="392" spans="1:42" x14ac:dyDescent="0.35">
      <c r="A392" s="11">
        <v>391</v>
      </c>
      <c r="B392" s="12" t="s">
        <v>1031</v>
      </c>
      <c r="C392" s="11" t="s">
        <v>8</v>
      </c>
      <c r="D392" s="11" t="s">
        <v>1032</v>
      </c>
      <c r="E392" s="11" t="s">
        <v>66</v>
      </c>
      <c r="F392" s="11" t="s">
        <v>1033</v>
      </c>
      <c r="G392" s="13">
        <v>8118</v>
      </c>
      <c r="H392" s="13">
        <v>8635</v>
      </c>
      <c r="I392" s="14">
        <v>44260</v>
      </c>
      <c r="J392" s="15">
        <v>3.444</v>
      </c>
      <c r="K392" s="34" t="s">
        <v>122</v>
      </c>
      <c r="L392" s="15">
        <v>7</v>
      </c>
      <c r="M392" s="15">
        <v>2.15</v>
      </c>
      <c r="N392" s="15" t="s">
        <v>1644</v>
      </c>
      <c r="P392" s="19">
        <v>10.9</v>
      </c>
      <c r="Q392" s="17">
        <v>121.3</v>
      </c>
      <c r="R392" s="26">
        <v>88.185000000000002</v>
      </c>
      <c r="S392" s="13">
        <v>357.1</v>
      </c>
      <c r="W392" s="46" t="e">
        <f t="shared" si="47"/>
        <v>#DIV/0!</v>
      </c>
      <c r="X392" s="16">
        <v>44251</v>
      </c>
      <c r="Y392" s="16">
        <v>44196</v>
      </c>
      <c r="Z392" s="16" t="s">
        <v>1649</v>
      </c>
      <c r="AA392" s="17">
        <v>7504</v>
      </c>
      <c r="AB392" s="17">
        <v>8118</v>
      </c>
      <c r="AC392" s="39">
        <f t="shared" si="44"/>
        <v>-7.5634392707563433E-2</v>
      </c>
      <c r="AD392" s="19">
        <v>2.56</v>
      </c>
      <c r="AE392" s="19">
        <v>3.25</v>
      </c>
      <c r="AF392" s="18">
        <f t="shared" si="45"/>
        <v>-0.21230769230769228</v>
      </c>
      <c r="AG392" s="17">
        <v>1083</v>
      </c>
      <c r="AH392" s="17">
        <v>13835</v>
      </c>
      <c r="AI392" s="19">
        <v>81.34</v>
      </c>
      <c r="AJ392" s="19">
        <v>68.63</v>
      </c>
      <c r="AK392" s="18">
        <f t="shared" si="46"/>
        <v>0.18519597843508684</v>
      </c>
      <c r="AL392" s="19">
        <v>28.99</v>
      </c>
      <c r="AM392" s="19">
        <v>95.36</v>
      </c>
      <c r="AN392" s="22">
        <v>1.21E-2</v>
      </c>
      <c r="AO392" s="19">
        <v>36.36</v>
      </c>
    </row>
    <row r="393" spans="1:42" ht="17.25" customHeight="1" x14ac:dyDescent="0.35">
      <c r="A393" s="11">
        <v>392</v>
      </c>
      <c r="B393" s="12" t="s">
        <v>1115</v>
      </c>
      <c r="C393" s="11" t="s">
        <v>749</v>
      </c>
      <c r="D393" s="11" t="s">
        <v>1116</v>
      </c>
      <c r="E393" s="11" t="s">
        <v>66</v>
      </c>
      <c r="F393" s="11" t="s">
        <v>1117</v>
      </c>
      <c r="G393" s="13">
        <v>8116</v>
      </c>
      <c r="H393" s="13">
        <v>7585</v>
      </c>
      <c r="I393" s="14">
        <v>43987</v>
      </c>
      <c r="J393" s="15">
        <v>1.9615910000000001</v>
      </c>
      <c r="K393" s="34" t="s">
        <v>124</v>
      </c>
      <c r="L393" s="15">
        <v>8</v>
      </c>
      <c r="M393" s="15">
        <v>2.6880000000000002</v>
      </c>
      <c r="N393" s="15" t="s">
        <v>1644</v>
      </c>
      <c r="P393" s="19">
        <v>9</v>
      </c>
      <c r="S393" s="13">
        <v>279</v>
      </c>
      <c r="T393" s="43">
        <v>64</v>
      </c>
      <c r="U393" s="43">
        <v>4</v>
      </c>
      <c r="V393" s="43">
        <v>10</v>
      </c>
      <c r="W393" s="46">
        <f t="shared" si="47"/>
        <v>0.2857142857142857</v>
      </c>
      <c r="X393" s="16">
        <v>43942</v>
      </c>
      <c r="Y393" s="16">
        <v>43890</v>
      </c>
      <c r="AA393" s="17">
        <v>8343.5</v>
      </c>
      <c r="AB393" s="17">
        <v>8116</v>
      </c>
      <c r="AC393" s="39">
        <f t="shared" si="44"/>
        <v>2.8031049778215869E-2</v>
      </c>
      <c r="AD393" s="19">
        <v>-7.0000000000000007E-2</v>
      </c>
      <c r="AE393" s="19">
        <v>17.57</v>
      </c>
      <c r="AF393" s="18">
        <f t="shared" si="45"/>
        <v>-1.0039840637450199</v>
      </c>
      <c r="AG393" s="17">
        <v>7757.1</v>
      </c>
      <c r="AH393" s="17">
        <v>27323.200000000001</v>
      </c>
      <c r="AI393" s="19">
        <v>218.33</v>
      </c>
      <c r="AJ393" s="19">
        <v>185.95</v>
      </c>
      <c r="AK393" s="18">
        <f t="shared" si="46"/>
        <v>0.17413283140629215</v>
      </c>
      <c r="AL393" s="19">
        <v>104.28</v>
      </c>
      <c r="AM393" s="19">
        <v>242.62</v>
      </c>
      <c r="AN393" s="22">
        <v>1.38E-2</v>
      </c>
      <c r="AO393" s="19">
        <v>21.29</v>
      </c>
    </row>
    <row r="394" spans="1:42" ht="17" customHeight="1" x14ac:dyDescent="0.35">
      <c r="A394" s="11">
        <v>393</v>
      </c>
      <c r="B394" s="12" t="s">
        <v>1620</v>
      </c>
      <c r="C394" s="11" t="s">
        <v>207</v>
      </c>
      <c r="D394" s="11" t="s">
        <v>1621</v>
      </c>
      <c r="E394" s="11" t="s">
        <v>66</v>
      </c>
      <c r="F394" s="11" t="s">
        <v>1622</v>
      </c>
      <c r="G394" s="13">
        <v>8107</v>
      </c>
      <c r="H394" s="13">
        <v>8611</v>
      </c>
      <c r="I394" s="14">
        <v>43551</v>
      </c>
      <c r="J394" s="15">
        <v>0.68</v>
      </c>
      <c r="K394" s="15" t="s">
        <v>124</v>
      </c>
      <c r="L394" s="15">
        <v>6.51</v>
      </c>
      <c r="M394" s="15">
        <v>0.2</v>
      </c>
      <c r="N394" s="15" t="s">
        <v>1644</v>
      </c>
      <c r="P394" s="19">
        <v>2.94</v>
      </c>
      <c r="Q394" s="17">
        <v>60</v>
      </c>
      <c r="R394" s="26">
        <v>77.010000000000005</v>
      </c>
      <c r="S394" s="13">
        <v>390</v>
      </c>
      <c r="T394" s="43">
        <v>65</v>
      </c>
      <c r="U394" s="43">
        <v>3</v>
      </c>
      <c r="V394" s="43">
        <v>4</v>
      </c>
      <c r="W394" s="46">
        <f t="shared" si="47"/>
        <v>0.42857142857142855</v>
      </c>
      <c r="X394" s="16">
        <v>44258</v>
      </c>
      <c r="Y394" s="16">
        <v>44196</v>
      </c>
      <c r="Z394" s="16" t="s">
        <v>1649</v>
      </c>
      <c r="AA394" s="17">
        <v>7155</v>
      </c>
      <c r="AB394" s="17">
        <v>8107</v>
      </c>
      <c r="AC394" s="39">
        <f t="shared" si="44"/>
        <v>-0.11742938201554212</v>
      </c>
      <c r="AD394" s="19">
        <v>-3.85</v>
      </c>
      <c r="AE394" s="19">
        <v>-56.8</v>
      </c>
      <c r="AF394" s="18">
        <f t="shared" si="45"/>
        <v>-0.93221830985915488</v>
      </c>
      <c r="AH394" s="17">
        <v>16795</v>
      </c>
      <c r="AP394" s="1" t="s">
        <v>1623</v>
      </c>
    </row>
    <row r="395" spans="1:42" ht="17" customHeight="1" x14ac:dyDescent="0.35">
      <c r="A395" s="11">
        <v>394</v>
      </c>
      <c r="B395" s="12" t="s">
        <v>1202</v>
      </c>
      <c r="C395" s="11" t="s">
        <v>261</v>
      </c>
      <c r="D395" s="11" t="s">
        <v>1203</v>
      </c>
      <c r="E395" s="11" t="s">
        <v>66</v>
      </c>
      <c r="F395" s="11" t="s">
        <v>1204</v>
      </c>
      <c r="G395" s="13">
        <v>8094</v>
      </c>
      <c r="H395" s="13">
        <v>7658</v>
      </c>
      <c r="I395" s="14">
        <v>43924</v>
      </c>
      <c r="J395" s="15">
        <v>2.11</v>
      </c>
      <c r="K395" s="34" t="s">
        <v>121</v>
      </c>
      <c r="L395" s="15">
        <v>2.2999999999999998</v>
      </c>
      <c r="M395" s="15">
        <v>0.17</v>
      </c>
      <c r="N395" s="15" t="s">
        <v>1644</v>
      </c>
      <c r="P395" s="19">
        <v>3.9</v>
      </c>
      <c r="Q395" s="17">
        <v>66.3</v>
      </c>
      <c r="R395" s="26">
        <v>60</v>
      </c>
      <c r="S395" s="13">
        <v>255</v>
      </c>
      <c r="T395" s="43">
        <v>60.111111111111114</v>
      </c>
      <c r="U395" s="43">
        <v>3</v>
      </c>
      <c r="V395" s="43">
        <v>6</v>
      </c>
      <c r="W395" s="46">
        <f t="shared" si="47"/>
        <v>0.33333333333333331</v>
      </c>
      <c r="X395" s="16">
        <v>44257</v>
      </c>
      <c r="Y395" s="20">
        <v>44196</v>
      </c>
      <c r="Z395" s="16" t="s">
        <v>1649</v>
      </c>
      <c r="AA395" s="17">
        <v>2957</v>
      </c>
      <c r="AB395" s="17">
        <v>8094</v>
      </c>
      <c r="AC395" s="39">
        <f t="shared" si="44"/>
        <v>-0.63466765505312572</v>
      </c>
      <c r="AD395" s="19">
        <v>-4.88</v>
      </c>
      <c r="AE395" s="19">
        <v>1.91</v>
      </c>
      <c r="AF395" s="18">
        <f t="shared" si="45"/>
        <v>-3.5549738219895288</v>
      </c>
      <c r="AG395" s="17">
        <v>0</v>
      </c>
      <c r="AH395" s="17">
        <v>13406</v>
      </c>
      <c r="AI395" s="19">
        <v>14.54</v>
      </c>
      <c r="AJ395" s="19">
        <v>18.72</v>
      </c>
      <c r="AK395" s="18">
        <f t="shared" ref="AK395:AK401" si="48">(AI395-AJ395)/AJ395</f>
        <v>-0.2232905982905983</v>
      </c>
      <c r="AL395" s="19">
        <v>6.61</v>
      </c>
      <c r="AM395" s="19">
        <v>20.52</v>
      </c>
      <c r="AP395" s="37" t="s">
        <v>1205</v>
      </c>
    </row>
    <row r="396" spans="1:42" ht="17" customHeight="1" x14ac:dyDescent="0.35">
      <c r="A396" s="11">
        <v>395</v>
      </c>
      <c r="B396" s="12" t="s">
        <v>1286</v>
      </c>
      <c r="C396" s="11" t="s">
        <v>6</v>
      </c>
      <c r="D396" s="11" t="s">
        <v>1287</v>
      </c>
      <c r="E396" s="11" t="s">
        <v>66</v>
      </c>
      <c r="F396" s="11" t="s">
        <v>1288</v>
      </c>
      <c r="G396" s="13">
        <v>8066</v>
      </c>
      <c r="H396" s="13">
        <v>7354</v>
      </c>
      <c r="I396" s="14">
        <v>44260</v>
      </c>
      <c r="J396" s="15">
        <v>5.41</v>
      </c>
      <c r="K396" s="34" t="s">
        <v>123</v>
      </c>
      <c r="L396" s="15">
        <v>6</v>
      </c>
      <c r="M396" s="15">
        <v>0.36</v>
      </c>
      <c r="N396" s="15" t="s">
        <v>1644</v>
      </c>
      <c r="P396" s="19">
        <v>14.3</v>
      </c>
      <c r="Q396" s="17">
        <v>206</v>
      </c>
      <c r="R396" s="26">
        <v>70</v>
      </c>
      <c r="S396" s="13">
        <v>308</v>
      </c>
      <c r="T396" s="43">
        <v>60.1</v>
      </c>
      <c r="U396" s="43">
        <v>3</v>
      </c>
      <c r="V396" s="43">
        <v>6</v>
      </c>
      <c r="W396" s="46">
        <f t="shared" si="47"/>
        <v>0.33333333333333331</v>
      </c>
      <c r="X396" s="16">
        <v>44250</v>
      </c>
      <c r="Y396" s="16">
        <v>44196</v>
      </c>
      <c r="Z396" s="16" t="s">
        <v>1649</v>
      </c>
      <c r="AA396" s="17">
        <v>8066</v>
      </c>
      <c r="AB396" s="17">
        <v>7354</v>
      </c>
      <c r="AC396" s="39">
        <f t="shared" si="44"/>
        <v>9.681805819961925E-2</v>
      </c>
      <c r="AD396" s="19">
        <v>2.2200000000000002</v>
      </c>
      <c r="AE396" s="19">
        <v>3.81</v>
      </c>
      <c r="AF396" s="18">
        <f t="shared" si="45"/>
        <v>-0.41732283464566927</v>
      </c>
      <c r="AG396" s="17">
        <v>7050</v>
      </c>
      <c r="AH396" s="17">
        <v>183349</v>
      </c>
      <c r="AI396" s="19">
        <v>35.03</v>
      </c>
      <c r="AJ396" s="19">
        <v>37.94</v>
      </c>
      <c r="AK396" s="18">
        <f t="shared" si="48"/>
        <v>-7.6700052714812783E-2</v>
      </c>
      <c r="AL396" s="19">
        <v>14.12</v>
      </c>
      <c r="AM396" s="19">
        <v>46.97</v>
      </c>
      <c r="AN396" s="22">
        <v>3.4000000000000002E-2</v>
      </c>
      <c r="AO396" s="19">
        <v>20.66</v>
      </c>
    </row>
    <row r="397" spans="1:42" ht="17" customHeight="1" x14ac:dyDescent="0.35">
      <c r="A397" s="11">
        <v>396</v>
      </c>
      <c r="B397" s="12" t="s">
        <v>1367</v>
      </c>
      <c r="C397" s="11" t="s">
        <v>40</v>
      </c>
      <c r="D397" s="11" t="s">
        <v>1368</v>
      </c>
      <c r="E397" s="11" t="s">
        <v>66</v>
      </c>
      <c r="F397" s="11" t="s">
        <v>1369</v>
      </c>
      <c r="G397" s="13">
        <v>8023</v>
      </c>
      <c r="H397" s="13">
        <v>7475.8</v>
      </c>
      <c r="I397" s="14">
        <v>44204</v>
      </c>
      <c r="J397" s="15">
        <v>2.5</v>
      </c>
      <c r="K397" s="34" t="s">
        <v>124</v>
      </c>
      <c r="L397" s="15">
        <v>7.5</v>
      </c>
      <c r="M397" s="15">
        <v>0.4</v>
      </c>
      <c r="N397" s="15" t="s">
        <v>1644</v>
      </c>
      <c r="P397" s="19">
        <v>12.5</v>
      </c>
      <c r="Q397" s="17">
        <v>131</v>
      </c>
      <c r="R397" s="26">
        <v>94.744</v>
      </c>
      <c r="S397" s="13">
        <v>312.45299999999997</v>
      </c>
      <c r="T397" s="17">
        <v>73</v>
      </c>
      <c r="U397" s="17">
        <v>1</v>
      </c>
      <c r="V397" s="17">
        <v>7</v>
      </c>
      <c r="W397" s="46">
        <f t="shared" si="47"/>
        <v>0.125</v>
      </c>
      <c r="X397" s="16">
        <v>44159</v>
      </c>
      <c r="Y397" s="16">
        <v>44104</v>
      </c>
      <c r="AA397" s="17">
        <v>7990</v>
      </c>
      <c r="AB397" s="17">
        <v>7740</v>
      </c>
      <c r="AC397" s="39">
        <f t="shared" si="44"/>
        <v>3.2299741602067181E-2</v>
      </c>
      <c r="AD397" s="19">
        <v>5.83</v>
      </c>
      <c r="AE397" s="19">
        <v>7.17</v>
      </c>
      <c r="AF397" s="18">
        <f t="shared" si="45"/>
        <v>-0.18688981868898186</v>
      </c>
      <c r="AG397" s="17">
        <v>600</v>
      </c>
      <c r="AH397" s="17">
        <v>47482</v>
      </c>
      <c r="AI397" s="19">
        <v>95.28</v>
      </c>
      <c r="AJ397" s="19">
        <v>87.89</v>
      </c>
      <c r="AK397" s="18">
        <f t="shared" si="48"/>
        <v>8.4082375696893849E-2</v>
      </c>
      <c r="AL397" s="19">
        <v>54.21</v>
      </c>
      <c r="AM397" s="19">
        <v>124.02</v>
      </c>
      <c r="AN397" s="22">
        <v>1.3299999999999999E-2</v>
      </c>
      <c r="AO397" s="19">
        <v>19.079999999999998</v>
      </c>
    </row>
    <row r="398" spans="1:42" ht="17" customHeight="1" x14ac:dyDescent="0.35">
      <c r="A398" s="11">
        <v>397</v>
      </c>
      <c r="B398" s="12" t="s">
        <v>53</v>
      </c>
      <c r="C398" s="11" t="s">
        <v>23</v>
      </c>
      <c r="D398" s="11" t="s">
        <v>54</v>
      </c>
      <c r="E398" s="11" t="s">
        <v>66</v>
      </c>
      <c r="F398" s="11" t="s">
        <v>22</v>
      </c>
      <c r="G398" s="13">
        <v>8005</v>
      </c>
      <c r="H398" s="13">
        <v>7939</v>
      </c>
      <c r="I398" s="14">
        <v>43930</v>
      </c>
      <c r="J398" s="15">
        <v>2.5259999999999998</v>
      </c>
      <c r="K398" s="34" t="s">
        <v>124</v>
      </c>
      <c r="L398" s="15">
        <f>4.776+0.844</f>
        <v>5.62</v>
      </c>
      <c r="M398" s="15">
        <v>0.27300000000000002</v>
      </c>
      <c r="N398" s="15" t="s">
        <v>1644</v>
      </c>
      <c r="P398" s="19">
        <v>9.2289999999999992</v>
      </c>
      <c r="Q398" s="17">
        <v>1013</v>
      </c>
      <c r="R398" s="26">
        <v>9.1120000000000001</v>
      </c>
      <c r="S398" s="13">
        <v>398.10700000000003</v>
      </c>
      <c r="T398" s="43">
        <v>64.5625</v>
      </c>
      <c r="U398" s="43">
        <v>7</v>
      </c>
      <c r="V398" s="43">
        <v>9</v>
      </c>
      <c r="W398" s="46">
        <f t="shared" si="47"/>
        <v>0.4375</v>
      </c>
      <c r="X398" s="16">
        <v>43917</v>
      </c>
      <c r="Y398" s="16">
        <v>43862</v>
      </c>
      <c r="AA398" s="17">
        <v>8005</v>
      </c>
      <c r="AB398" s="17">
        <v>7939</v>
      </c>
      <c r="AC398" s="39">
        <f t="shared" si="44"/>
        <v>8.3133895956669611E-3</v>
      </c>
      <c r="AD398" s="19">
        <v>4.5</v>
      </c>
      <c r="AE398" s="19">
        <v>4.66</v>
      </c>
      <c r="AF398" s="18">
        <f t="shared" si="45"/>
        <v>-3.4334763948497882E-2</v>
      </c>
      <c r="AG398" s="17">
        <v>156</v>
      </c>
      <c r="AH398" s="17">
        <v>6589</v>
      </c>
      <c r="AI398" s="19">
        <v>40.31</v>
      </c>
      <c r="AJ398" s="19">
        <v>37.65</v>
      </c>
      <c r="AK398" s="18">
        <f t="shared" si="48"/>
        <v>7.0650730411686694E-2</v>
      </c>
      <c r="AL398" s="19">
        <v>17.46</v>
      </c>
      <c r="AM398" s="19">
        <v>57.03</v>
      </c>
      <c r="AN398" s="22">
        <v>1.54E-2</v>
      </c>
      <c r="AO398" s="19">
        <v>18.510000000000002</v>
      </c>
    </row>
    <row r="399" spans="1:42" ht="17" customHeight="1" x14ac:dyDescent="0.35">
      <c r="A399" s="11">
        <v>398</v>
      </c>
      <c r="B399" s="12" t="s">
        <v>1449</v>
      </c>
      <c r="C399" s="11" t="s">
        <v>188</v>
      </c>
      <c r="D399" s="11" t="s">
        <v>1450</v>
      </c>
      <c r="E399" s="11" t="s">
        <v>66</v>
      </c>
      <c r="F399" s="11" t="s">
        <v>1451</v>
      </c>
      <c r="G399" s="13">
        <v>7986.3</v>
      </c>
      <c r="H399" s="13">
        <v>7791.1</v>
      </c>
      <c r="I399" s="14">
        <v>43923</v>
      </c>
      <c r="J399" s="15">
        <v>3.79</v>
      </c>
      <c r="K399" s="34" t="s">
        <v>121</v>
      </c>
      <c r="L399" s="15">
        <v>4.8</v>
      </c>
      <c r="M399" s="15">
        <v>0.4</v>
      </c>
      <c r="N399" s="15" t="s">
        <v>1645</v>
      </c>
      <c r="O399" s="15" t="s">
        <v>1644</v>
      </c>
      <c r="P399" s="19">
        <v>16.79</v>
      </c>
      <c r="Q399" s="17">
        <v>441</v>
      </c>
      <c r="R399" s="26">
        <v>38.1</v>
      </c>
      <c r="S399" s="13">
        <v>383.51</v>
      </c>
      <c r="W399" s="46" t="e">
        <f t="shared" si="47"/>
        <v>#DIV/0!</v>
      </c>
      <c r="X399" s="16">
        <v>44244</v>
      </c>
      <c r="Y399" s="16">
        <v>44196</v>
      </c>
      <c r="Z399" s="16" t="s">
        <v>1649</v>
      </c>
      <c r="AA399" s="17">
        <v>8150</v>
      </c>
      <c r="AB399" s="17">
        <v>7986</v>
      </c>
      <c r="AC399" s="39">
        <f t="shared" si="44"/>
        <v>2.053593789130979E-2</v>
      </c>
      <c r="AD399" s="19">
        <v>6.11</v>
      </c>
      <c r="AE399" s="19">
        <v>5.46</v>
      </c>
      <c r="AF399" s="18">
        <f t="shared" si="45"/>
        <v>0.11904761904761911</v>
      </c>
      <c r="AG399" s="17">
        <v>1988.22</v>
      </c>
      <c r="AH399" s="17">
        <v>9131.85</v>
      </c>
      <c r="AI399" s="19">
        <v>151.52000000000001</v>
      </c>
      <c r="AJ399" s="19">
        <v>143.08000000000001</v>
      </c>
      <c r="AK399" s="18">
        <f t="shared" si="48"/>
        <v>5.8987978753145071E-2</v>
      </c>
      <c r="AL399" s="19">
        <v>109.88</v>
      </c>
      <c r="AM399" s="19">
        <v>155.49</v>
      </c>
      <c r="AN399" s="22">
        <v>2.1399999999999999E-2</v>
      </c>
      <c r="AO399" s="19">
        <v>24.84</v>
      </c>
    </row>
    <row r="400" spans="1:42" ht="17" customHeight="1" x14ac:dyDescent="0.35">
      <c r="A400" s="11">
        <v>399</v>
      </c>
      <c r="B400" s="12" t="s">
        <v>221</v>
      </c>
      <c r="C400" s="11" t="s">
        <v>222</v>
      </c>
      <c r="D400" s="11" t="s">
        <v>223</v>
      </c>
      <c r="E400" s="11" t="s">
        <v>66</v>
      </c>
      <c r="F400" s="11" t="s">
        <v>224</v>
      </c>
      <c r="G400" s="13">
        <v>7982.2</v>
      </c>
      <c r="H400" s="13">
        <v>7932.9</v>
      </c>
      <c r="I400" s="14">
        <v>43915</v>
      </c>
      <c r="J400" s="15">
        <v>6.08</v>
      </c>
      <c r="K400" s="34" t="s">
        <v>122</v>
      </c>
      <c r="L400" s="15">
        <v>9.5</v>
      </c>
      <c r="M400" s="15">
        <v>2.8</v>
      </c>
      <c r="N400" s="15" t="s">
        <v>1644</v>
      </c>
      <c r="P400" s="19">
        <v>11.2</v>
      </c>
      <c r="Q400" s="17">
        <v>160</v>
      </c>
      <c r="R400" s="26">
        <v>69.683000000000007</v>
      </c>
      <c r="S400" s="13">
        <v>459.60399999999998</v>
      </c>
      <c r="T400" s="43">
        <v>63.81818181818182</v>
      </c>
      <c r="U400" s="43">
        <v>3</v>
      </c>
      <c r="V400" s="43">
        <v>8</v>
      </c>
      <c r="W400" s="46">
        <f t="shared" si="47"/>
        <v>0.27272727272727271</v>
      </c>
      <c r="X400" s="16">
        <v>44249</v>
      </c>
      <c r="Y400" s="16">
        <v>44196</v>
      </c>
      <c r="Z400" s="16" t="s">
        <v>1649</v>
      </c>
      <c r="AA400" s="17">
        <v>7024</v>
      </c>
      <c r="AB400" s="17">
        <v>7982</v>
      </c>
      <c r="AC400" s="39">
        <f t="shared" si="44"/>
        <v>-0.12002004510147833</v>
      </c>
      <c r="AD400" s="19">
        <v>-0.67</v>
      </c>
      <c r="AE400" s="19">
        <v>5.47</v>
      </c>
      <c r="AF400" s="18">
        <f t="shared" si="45"/>
        <v>-1.1224862888482632</v>
      </c>
      <c r="AG400" s="17">
        <v>9261</v>
      </c>
      <c r="AH400" s="17">
        <v>12218</v>
      </c>
      <c r="AI400" s="19">
        <v>152.22</v>
      </c>
      <c r="AJ400" s="19">
        <v>148.5</v>
      </c>
      <c r="AK400" s="18">
        <f t="shared" si="48"/>
        <v>2.5050505050505042E-2</v>
      </c>
      <c r="AL400" s="19">
        <v>74.37</v>
      </c>
      <c r="AM400" s="19">
        <v>170.05</v>
      </c>
      <c r="AN400" s="22">
        <v>6.1000000000000004E-3</v>
      </c>
    </row>
    <row r="401" spans="1:42" ht="17" customHeight="1" x14ac:dyDescent="0.35">
      <c r="A401" s="11">
        <v>400</v>
      </c>
      <c r="B401" s="12" t="s">
        <v>318</v>
      </c>
      <c r="C401" s="11" t="s">
        <v>265</v>
      </c>
      <c r="D401" s="11" t="s">
        <v>319</v>
      </c>
      <c r="E401" s="11" t="s">
        <v>66</v>
      </c>
      <c r="F401" s="11" t="s">
        <v>320</v>
      </c>
      <c r="G401" s="13">
        <v>7924.2</v>
      </c>
      <c r="H401" s="13">
        <v>5407.5</v>
      </c>
      <c r="I401" s="14">
        <v>43908</v>
      </c>
      <c r="J401" s="15">
        <v>3.23</v>
      </c>
      <c r="K401" s="34" t="s">
        <v>123</v>
      </c>
      <c r="L401" s="15">
        <v>3.7</v>
      </c>
      <c r="M401" s="15">
        <v>1.04</v>
      </c>
      <c r="N401" s="15" t="s">
        <v>1644</v>
      </c>
      <c r="P401" s="19">
        <v>5.5</v>
      </c>
      <c r="Q401" s="17">
        <v>57.5</v>
      </c>
      <c r="R401" s="26">
        <v>96.11</v>
      </c>
      <c r="S401" s="13">
        <v>266.3</v>
      </c>
      <c r="T401" s="43"/>
      <c r="U401" s="43"/>
      <c r="V401" s="43"/>
      <c r="W401" s="46" t="e">
        <f t="shared" si="47"/>
        <v>#DIV/0!</v>
      </c>
      <c r="X401" s="16">
        <v>44252</v>
      </c>
      <c r="Y401" s="16">
        <v>44196</v>
      </c>
      <c r="Z401" s="16" t="s">
        <v>1649</v>
      </c>
      <c r="AA401" s="17">
        <v>7536</v>
      </c>
      <c r="AB401" s="17">
        <v>7924</v>
      </c>
      <c r="AC401" s="39">
        <f t="shared" si="44"/>
        <v>-4.8965169106511865E-2</v>
      </c>
      <c r="AD401" s="19">
        <v>7.49</v>
      </c>
      <c r="AE401" s="19">
        <v>12.1</v>
      </c>
      <c r="AF401" s="18">
        <f t="shared" si="45"/>
        <v>-0.38099173553719007</v>
      </c>
      <c r="AG401" s="17">
        <v>0</v>
      </c>
      <c r="AH401" s="17">
        <v>27542</v>
      </c>
      <c r="AI401" s="19">
        <v>87.37</v>
      </c>
      <c r="AJ401" s="19">
        <v>101.76</v>
      </c>
      <c r="AK401" s="18">
        <f t="shared" si="48"/>
        <v>-0.14141116352201258</v>
      </c>
      <c r="AL401" s="19">
        <v>46.07</v>
      </c>
      <c r="AM401" s="19">
        <v>108.39</v>
      </c>
      <c r="AN401" s="22">
        <v>2.4199999999999999E-2</v>
      </c>
      <c r="AO401" s="19">
        <v>14.29</v>
      </c>
      <c r="AP401" s="41"/>
    </row>
    <row r="402" spans="1:42" ht="17" customHeight="1" x14ac:dyDescent="0.35">
      <c r="A402" s="11">
        <v>401</v>
      </c>
      <c r="B402" s="12" t="s">
        <v>414</v>
      </c>
      <c r="C402" s="11" t="s">
        <v>19</v>
      </c>
      <c r="D402" s="11" t="s">
        <v>415</v>
      </c>
      <c r="E402" s="11" t="s">
        <v>68</v>
      </c>
      <c r="G402" s="13">
        <v>7920.5</v>
      </c>
      <c r="H402" s="13">
        <v>7205</v>
      </c>
      <c r="N402" s="15" t="s">
        <v>1644</v>
      </c>
      <c r="T402" s="17">
        <v>68.099999999999994</v>
      </c>
      <c r="U402" s="17">
        <v>2</v>
      </c>
      <c r="V402" s="17">
        <v>7</v>
      </c>
      <c r="W402" s="46">
        <f t="shared" si="47"/>
        <v>0.22222222222222221</v>
      </c>
      <c r="AF402" s="18"/>
      <c r="AP402" s="37" t="s">
        <v>194</v>
      </c>
    </row>
    <row r="403" spans="1:42" ht="17" customHeight="1" x14ac:dyDescent="0.35">
      <c r="A403" s="11">
        <v>402</v>
      </c>
      <c r="B403" s="12" t="s">
        <v>499</v>
      </c>
      <c r="C403" s="11" t="s">
        <v>265</v>
      </c>
      <c r="D403" s="11" t="s">
        <v>500</v>
      </c>
      <c r="E403" s="11" t="s">
        <v>66</v>
      </c>
      <c r="F403" s="11" t="s">
        <v>501</v>
      </c>
      <c r="G403" s="13">
        <v>7902.2</v>
      </c>
      <c r="H403" s="13">
        <v>7691.7</v>
      </c>
      <c r="I403" s="14">
        <v>43948</v>
      </c>
      <c r="J403" s="15">
        <v>2</v>
      </c>
      <c r="K403" s="34" t="s">
        <v>124</v>
      </c>
      <c r="L403" s="15">
        <v>9.4990000000000006</v>
      </c>
      <c r="M403" s="15">
        <v>0.71</v>
      </c>
      <c r="N403" s="15" t="s">
        <v>1644</v>
      </c>
      <c r="P403" s="19">
        <v>11.02</v>
      </c>
      <c r="Q403" s="17">
        <v>105</v>
      </c>
      <c r="R403" s="26">
        <v>105.10599999999999</v>
      </c>
      <c r="S403" s="13">
        <v>340.541</v>
      </c>
      <c r="T403" s="43">
        <v>59</v>
      </c>
      <c r="U403" s="43">
        <v>3</v>
      </c>
      <c r="V403" s="43">
        <v>6</v>
      </c>
      <c r="W403" s="46">
        <f t="shared" si="47"/>
        <v>0.33333333333333331</v>
      </c>
      <c r="X403" s="16">
        <v>44245</v>
      </c>
      <c r="Y403" s="16">
        <v>44196</v>
      </c>
      <c r="Z403" s="16" t="s">
        <v>1649</v>
      </c>
      <c r="AA403" s="17">
        <v>8098.9250000000002</v>
      </c>
      <c r="AB403" s="17">
        <v>7902.1959999999999</v>
      </c>
      <c r="AC403" s="39">
        <f t="shared" ref="AC403:AC415" si="49">(AA403-AB403)/AB403</f>
        <v>2.4895484748796444E-2</v>
      </c>
      <c r="AD403" s="19">
        <v>2.81</v>
      </c>
      <c r="AE403" s="19">
        <v>3.52</v>
      </c>
      <c r="AF403" s="18">
        <f t="shared" ref="AF403:AF415" si="50">(AD403-AE403)/AE403</f>
        <v>-0.20170454545454544</v>
      </c>
      <c r="AG403" s="17">
        <v>169.65199999999999</v>
      </c>
      <c r="AH403" s="17">
        <v>28606.913</v>
      </c>
      <c r="AI403" s="19">
        <v>66.42</v>
      </c>
      <c r="AJ403" s="19">
        <v>68.569999999999993</v>
      </c>
      <c r="AK403" s="18">
        <f t="shared" ref="AK403:AK415" si="51">(AI403-AJ403)/AJ403</f>
        <v>-3.1354819892080964E-2</v>
      </c>
      <c r="AL403" s="19">
        <v>43.05</v>
      </c>
      <c r="AM403" s="19">
        <v>75.73</v>
      </c>
      <c r="AN403" s="22">
        <v>6.4000000000000003E-3</v>
      </c>
      <c r="AO403" s="19">
        <v>26.58</v>
      </c>
    </row>
    <row r="404" spans="1:42" ht="17" customHeight="1" x14ac:dyDescent="0.35">
      <c r="A404" s="11">
        <v>403</v>
      </c>
      <c r="B404" s="12" t="s">
        <v>1538</v>
      </c>
      <c r="C404" s="11" t="s">
        <v>218</v>
      </c>
      <c r="D404" s="11" t="s">
        <v>1539</v>
      </c>
      <c r="E404" s="11" t="s">
        <v>66</v>
      </c>
      <c r="F404" s="11" t="s">
        <v>1540</v>
      </c>
      <c r="G404" s="13">
        <v>7887</v>
      </c>
      <c r="H404" s="13">
        <v>7343</v>
      </c>
      <c r="I404" s="14">
        <v>43917</v>
      </c>
      <c r="J404" s="15">
        <v>5.62</v>
      </c>
      <c r="K404" s="15" t="s">
        <v>122</v>
      </c>
      <c r="L404" s="15">
        <v>6.7</v>
      </c>
      <c r="M404" s="15">
        <v>2.2999999999999998</v>
      </c>
      <c r="N404" s="15" t="s">
        <v>1644</v>
      </c>
      <c r="P404" s="19">
        <v>23.6</v>
      </c>
      <c r="Q404" s="17">
        <v>252</v>
      </c>
      <c r="R404" s="26">
        <v>93.75</v>
      </c>
      <c r="S404" s="13">
        <v>321.733</v>
      </c>
      <c r="T404" s="17">
        <v>64.769230769230774</v>
      </c>
      <c r="U404" s="17">
        <v>3</v>
      </c>
      <c r="V404" s="17">
        <v>13</v>
      </c>
      <c r="W404" s="46">
        <f t="shared" si="47"/>
        <v>0.1875</v>
      </c>
      <c r="X404" s="16">
        <v>44239</v>
      </c>
      <c r="Y404" s="16">
        <v>44196</v>
      </c>
      <c r="Z404" s="16" t="s">
        <v>1649</v>
      </c>
      <c r="AA404" s="17">
        <f>7414+13</f>
        <v>7427</v>
      </c>
      <c r="AB404" s="17">
        <f>7887</f>
        <v>7887</v>
      </c>
      <c r="AC404" s="39">
        <f t="shared" si="49"/>
        <v>-5.8323824014200581E-2</v>
      </c>
      <c r="AD404" s="19">
        <v>174.1</v>
      </c>
      <c r="AE404" s="19">
        <v>175.6</v>
      </c>
      <c r="AF404" s="18">
        <f t="shared" si="50"/>
        <v>-8.5421412300683373E-3</v>
      </c>
      <c r="AG404" s="17">
        <v>2219</v>
      </c>
      <c r="AH404" s="17">
        <v>10876</v>
      </c>
      <c r="AI404" s="19">
        <v>170.06</v>
      </c>
      <c r="AJ404" s="19">
        <v>158.41</v>
      </c>
      <c r="AK404" s="18">
        <f t="shared" si="51"/>
        <v>7.354333691054861E-2</v>
      </c>
      <c r="AL404" s="19">
        <v>120.77</v>
      </c>
      <c r="AM404" s="19">
        <v>184.88</v>
      </c>
      <c r="AN404" s="22">
        <v>1.5800000000000002E-2</v>
      </c>
      <c r="AO404" s="19">
        <v>32.92</v>
      </c>
      <c r="AP404" s="1"/>
    </row>
    <row r="405" spans="1:42" ht="17" customHeight="1" x14ac:dyDescent="0.35">
      <c r="A405" s="11">
        <v>404</v>
      </c>
      <c r="B405" s="12" t="s">
        <v>590</v>
      </c>
      <c r="C405" s="11" t="s">
        <v>278</v>
      </c>
      <c r="D405" s="11" t="s">
        <v>591</v>
      </c>
      <c r="E405" s="11" t="s">
        <v>66</v>
      </c>
      <c r="F405" s="11" t="s">
        <v>592</v>
      </c>
      <c r="G405" s="13">
        <v>7864.8</v>
      </c>
      <c r="H405" s="13">
        <v>8328.9</v>
      </c>
      <c r="I405" s="14">
        <v>44140</v>
      </c>
      <c r="J405" s="15">
        <v>3.5</v>
      </c>
      <c r="K405" s="34" t="s">
        <v>123</v>
      </c>
      <c r="L405" s="15">
        <v>4.5</v>
      </c>
      <c r="M405" s="15">
        <v>0.71</v>
      </c>
      <c r="N405" s="15" t="s">
        <v>1644</v>
      </c>
      <c r="P405" s="19">
        <v>7.5</v>
      </c>
      <c r="Q405" s="17">
        <v>166</v>
      </c>
      <c r="R405" s="26">
        <v>45</v>
      </c>
      <c r="S405" s="13">
        <v>495</v>
      </c>
      <c r="T405" s="17">
        <v>61</v>
      </c>
      <c r="U405" s="17">
        <v>4</v>
      </c>
      <c r="V405" s="17">
        <v>5</v>
      </c>
      <c r="W405" s="46">
        <f t="shared" si="47"/>
        <v>0.44444444444444442</v>
      </c>
      <c r="X405" s="16">
        <v>44102</v>
      </c>
      <c r="Y405" s="16">
        <v>44043</v>
      </c>
      <c r="AA405" s="17">
        <v>8168</v>
      </c>
      <c r="AB405" s="17">
        <v>7865</v>
      </c>
      <c r="AC405" s="39">
        <f t="shared" si="49"/>
        <v>3.8525111252383983E-2</v>
      </c>
      <c r="AD405" s="19">
        <v>4.0199999999999996</v>
      </c>
      <c r="AE405" s="19">
        <v>2.4700000000000002</v>
      </c>
      <c r="AF405" s="18">
        <f t="shared" si="50"/>
        <v>0.62753036437246934</v>
      </c>
      <c r="AG405" s="17">
        <v>1476</v>
      </c>
      <c r="AH405" s="17">
        <v>5771</v>
      </c>
      <c r="AI405" s="19">
        <v>92.99</v>
      </c>
      <c r="AJ405" s="19">
        <v>72.67</v>
      </c>
      <c r="AK405" s="18">
        <f t="shared" si="51"/>
        <v>0.2796202009082151</v>
      </c>
      <c r="AL405" s="19">
        <v>32.299999999999997</v>
      </c>
      <c r="AM405" s="19">
        <v>133.99</v>
      </c>
      <c r="AN405" s="22">
        <v>1.2999999999999999E-2</v>
      </c>
      <c r="AO405" s="19">
        <v>25.25</v>
      </c>
    </row>
    <row r="406" spans="1:42" ht="17" customHeight="1" x14ac:dyDescent="0.35">
      <c r="A406" s="11">
        <v>405</v>
      </c>
      <c r="B406" s="12" t="s">
        <v>677</v>
      </c>
      <c r="C406" s="11" t="s">
        <v>9</v>
      </c>
      <c r="D406" s="11" t="s">
        <v>678</v>
      </c>
      <c r="E406" s="11" t="s">
        <v>66</v>
      </c>
      <c r="F406" s="11" t="s">
        <v>679</v>
      </c>
      <c r="G406" s="13">
        <v>7863.4</v>
      </c>
      <c r="H406" s="13">
        <v>6710.8</v>
      </c>
      <c r="I406" s="14">
        <v>43945</v>
      </c>
      <c r="J406" s="15">
        <v>7.9</v>
      </c>
      <c r="K406" s="34" t="s">
        <v>122</v>
      </c>
      <c r="L406" s="15">
        <v>2.2999999999999998</v>
      </c>
      <c r="M406" s="15">
        <v>5.0000000000000001E-3</v>
      </c>
      <c r="N406" s="15" t="s">
        <v>1644</v>
      </c>
      <c r="P406" s="19">
        <v>21.5</v>
      </c>
      <c r="Q406" s="17">
        <v>154</v>
      </c>
      <c r="R406" s="26">
        <v>139.05500000000001</v>
      </c>
      <c r="S406" s="13">
        <v>6104.8249999999998</v>
      </c>
      <c r="T406" s="43"/>
      <c r="U406" s="43">
        <v>5</v>
      </c>
      <c r="V406" s="43">
        <v>15</v>
      </c>
      <c r="W406" s="46">
        <f t="shared" si="47"/>
        <v>0.25</v>
      </c>
      <c r="X406" s="16">
        <v>44235</v>
      </c>
      <c r="Y406" s="16">
        <v>44196</v>
      </c>
      <c r="Z406" s="16" t="s">
        <v>1649</v>
      </c>
      <c r="AA406" s="17">
        <v>8497.1</v>
      </c>
      <c r="AB406" s="17">
        <v>6557.6</v>
      </c>
      <c r="AC406" s="39">
        <f t="shared" si="49"/>
        <v>0.29576369403440284</v>
      </c>
      <c r="AD406" s="19">
        <v>30.52</v>
      </c>
      <c r="AE406" s="19">
        <v>18.46</v>
      </c>
      <c r="AF406" s="18">
        <f t="shared" si="50"/>
        <v>0.65330444203683635</v>
      </c>
      <c r="AG406" s="17">
        <v>0</v>
      </c>
      <c r="AH406" s="17">
        <v>17163.3</v>
      </c>
      <c r="AI406" s="19">
        <v>483.11</v>
      </c>
      <c r="AJ406" s="19">
        <v>375.48</v>
      </c>
      <c r="AK406" s="18">
        <f t="shared" si="51"/>
        <v>0.28664642590817085</v>
      </c>
      <c r="AL406" s="19">
        <v>418.01</v>
      </c>
      <c r="AM406" s="19">
        <v>664.64</v>
      </c>
      <c r="AN406" s="30"/>
      <c r="AO406" s="19">
        <v>15.18</v>
      </c>
    </row>
    <row r="407" spans="1:42" ht="17" customHeight="1" x14ac:dyDescent="0.35">
      <c r="A407" s="11">
        <v>406</v>
      </c>
      <c r="B407" s="12" t="s">
        <v>768</v>
      </c>
      <c r="C407" s="11" t="s">
        <v>148</v>
      </c>
      <c r="D407" s="11" t="s">
        <v>769</v>
      </c>
      <c r="E407" s="11" t="s">
        <v>66</v>
      </c>
      <c r="F407" s="11" t="s">
        <v>770</v>
      </c>
      <c r="G407" s="13">
        <v>7863.1</v>
      </c>
      <c r="H407" s="13">
        <v>7222</v>
      </c>
      <c r="I407" s="14">
        <v>43910</v>
      </c>
      <c r="J407" s="15">
        <v>4.5</v>
      </c>
      <c r="K407" s="34" t="s">
        <v>121</v>
      </c>
      <c r="L407" s="15">
        <v>5.5</v>
      </c>
      <c r="M407" s="15">
        <v>0.20599999999999999</v>
      </c>
      <c r="N407" s="15" t="s">
        <v>1644</v>
      </c>
      <c r="P407" s="19">
        <v>11.07</v>
      </c>
      <c r="Q407" s="17">
        <v>157</v>
      </c>
      <c r="R407" s="26">
        <v>70.48</v>
      </c>
      <c r="S407" s="13">
        <v>527.5</v>
      </c>
      <c r="T407" s="43">
        <v>58.2</v>
      </c>
      <c r="U407" s="43">
        <v>4</v>
      </c>
      <c r="V407" s="43">
        <v>6</v>
      </c>
      <c r="W407" s="46">
        <f t="shared" si="47"/>
        <v>0.4</v>
      </c>
      <c r="X407" s="16">
        <v>44252</v>
      </c>
      <c r="Y407" s="16">
        <v>44196</v>
      </c>
      <c r="Z407" s="16" t="s">
        <v>1649</v>
      </c>
      <c r="AA407" s="17">
        <v>3404.8</v>
      </c>
      <c r="AB407" s="17">
        <v>7863</v>
      </c>
      <c r="AC407" s="39">
        <f t="shared" si="49"/>
        <v>-0.56698461147144852</v>
      </c>
      <c r="AD407" s="19">
        <v>-8.3800000000000008</v>
      </c>
      <c r="AE407" s="19">
        <v>5.0599999999999996</v>
      </c>
      <c r="AF407" s="18">
        <f t="shared" si="50"/>
        <v>-2.6561264822134394</v>
      </c>
      <c r="AG407" s="17">
        <v>565.29999999999995</v>
      </c>
      <c r="AH407" s="17">
        <v>8384</v>
      </c>
      <c r="AI407" s="19">
        <v>39.090000000000003</v>
      </c>
      <c r="AJ407" s="19">
        <v>72.760000000000005</v>
      </c>
      <c r="AK407" s="18">
        <f t="shared" si="51"/>
        <v>-0.46275426058273778</v>
      </c>
      <c r="AL407" s="19">
        <v>13.69</v>
      </c>
      <c r="AM407" s="19">
        <v>49.83</v>
      </c>
      <c r="AN407" s="22">
        <v>8.0000000000000004E-4</v>
      </c>
    </row>
    <row r="408" spans="1:42" ht="17" customHeight="1" x14ac:dyDescent="0.35">
      <c r="A408" s="11">
        <v>407</v>
      </c>
      <c r="B408" s="12" t="s">
        <v>859</v>
      </c>
      <c r="C408" s="11" t="s">
        <v>188</v>
      </c>
      <c r="D408" s="11" t="s">
        <v>860</v>
      </c>
      <c r="E408" s="11" t="s">
        <v>66</v>
      </c>
      <c r="F408" s="11" t="s">
        <v>861</v>
      </c>
      <c r="G408" s="13">
        <v>7838</v>
      </c>
      <c r="H408" s="13">
        <v>7357.1</v>
      </c>
      <c r="I408" s="14">
        <v>44013</v>
      </c>
      <c r="J408" s="15">
        <v>4.9000000000000004</v>
      </c>
      <c r="K408" s="34" t="s">
        <v>862</v>
      </c>
      <c r="L408" s="15">
        <v>3.9</v>
      </c>
      <c r="M408" s="15">
        <v>1.1000000000000001</v>
      </c>
      <c r="N408" s="15" t="s">
        <v>1644</v>
      </c>
      <c r="P408" s="19">
        <v>10.7</v>
      </c>
      <c r="Q408" s="17">
        <v>136</v>
      </c>
      <c r="R408" s="26">
        <v>79</v>
      </c>
      <c r="S408" s="13">
        <v>332</v>
      </c>
      <c r="T408" s="43">
        <v>66.833333333333329</v>
      </c>
      <c r="U408" s="43">
        <v>2</v>
      </c>
      <c r="V408" s="43">
        <v>4</v>
      </c>
      <c r="W408" s="46">
        <f t="shared" si="47"/>
        <v>0.33333333333333331</v>
      </c>
      <c r="X408" s="16">
        <v>44001</v>
      </c>
      <c r="Y408" s="16">
        <v>43951</v>
      </c>
      <c r="AA408" s="17">
        <v>7801</v>
      </c>
      <c r="AB408" s="17">
        <v>7838</v>
      </c>
      <c r="AC408" s="39">
        <f t="shared" si="49"/>
        <v>-4.720591987751978E-3</v>
      </c>
      <c r="AD408" s="19">
        <v>6.84</v>
      </c>
      <c r="AE408" s="19">
        <v>4.5199999999999996</v>
      </c>
      <c r="AF408" s="18">
        <f t="shared" si="50"/>
        <v>0.51327433628318597</v>
      </c>
      <c r="AG408" s="17">
        <v>6304.5</v>
      </c>
      <c r="AH408" s="17">
        <v>16970.400000000001</v>
      </c>
      <c r="AI408" s="19">
        <v>144.69999999999999</v>
      </c>
      <c r="AJ408" s="19">
        <v>100.17</v>
      </c>
      <c r="AK408" s="18">
        <f t="shared" si="51"/>
        <v>0.44454427473295383</v>
      </c>
      <c r="AL408" s="19">
        <v>91.88</v>
      </c>
      <c r="AM408" s="19">
        <v>131.69</v>
      </c>
      <c r="AN408" s="22">
        <v>3.0099999999999998E-2</v>
      </c>
      <c r="AO408" s="19">
        <v>14.15</v>
      </c>
    </row>
    <row r="409" spans="1:42" ht="17" customHeight="1" x14ac:dyDescent="0.35">
      <c r="A409" s="11">
        <v>408</v>
      </c>
      <c r="B409" s="12" t="s">
        <v>947</v>
      </c>
      <c r="C409" s="11" t="s">
        <v>25</v>
      </c>
      <c r="D409" s="11" t="s">
        <v>948</v>
      </c>
      <c r="E409" s="11" t="s">
        <v>66</v>
      </c>
      <c r="F409" s="11" t="s">
        <v>947</v>
      </c>
      <c r="G409" s="13">
        <v>7769</v>
      </c>
      <c r="H409" s="13">
        <v>7785</v>
      </c>
      <c r="I409" s="14">
        <v>43923</v>
      </c>
      <c r="J409" s="15">
        <v>1.5</v>
      </c>
      <c r="K409" s="34" t="s">
        <v>123</v>
      </c>
      <c r="L409" s="15">
        <v>7.55</v>
      </c>
      <c r="M409" s="15">
        <v>0.66</v>
      </c>
      <c r="N409" s="15" t="s">
        <v>1644</v>
      </c>
      <c r="P409" s="19">
        <v>14.1</v>
      </c>
      <c r="Q409" s="17">
        <v>96</v>
      </c>
      <c r="R409" s="26">
        <v>147</v>
      </c>
      <c r="S409" s="13">
        <v>285</v>
      </c>
      <c r="T409" s="43">
        <v>52</v>
      </c>
      <c r="U409" s="43">
        <v>3</v>
      </c>
      <c r="V409" s="43">
        <v>7</v>
      </c>
      <c r="W409" s="46">
        <f t="shared" si="47"/>
        <v>0.3</v>
      </c>
      <c r="X409" s="16">
        <v>44245</v>
      </c>
      <c r="Y409" s="16">
        <v>44196</v>
      </c>
      <c r="Z409" s="16" t="s">
        <v>1649</v>
      </c>
      <c r="AA409" s="17">
        <v>7607</v>
      </c>
      <c r="AB409" s="17">
        <v>7769</v>
      </c>
      <c r="AC409" s="39">
        <f t="shared" si="49"/>
        <v>-2.085210451795598E-2</v>
      </c>
      <c r="AD409" s="19">
        <v>1.91</v>
      </c>
      <c r="AE409" s="19">
        <v>2.37</v>
      </c>
      <c r="AF409" s="18">
        <f t="shared" si="50"/>
        <v>-0.19409282700421948</v>
      </c>
      <c r="AG409" s="17">
        <v>3274</v>
      </c>
      <c r="AH409" s="17">
        <v>48116</v>
      </c>
      <c r="AI409" s="19">
        <v>28.2</v>
      </c>
      <c r="AJ409" s="19">
        <v>33.92</v>
      </c>
      <c r="AK409" s="18">
        <f t="shared" si="51"/>
        <v>-0.16863207547169817</v>
      </c>
      <c r="AL409" s="19">
        <v>18.12</v>
      </c>
      <c r="AM409" s="19">
        <v>30.94</v>
      </c>
      <c r="AN409" s="22">
        <v>5.8599999999999999E-2</v>
      </c>
      <c r="AO409" s="19">
        <v>14.42</v>
      </c>
    </row>
    <row r="410" spans="1:42" x14ac:dyDescent="0.35">
      <c r="A410" s="11">
        <v>409</v>
      </c>
      <c r="B410" s="12" t="s">
        <v>1034</v>
      </c>
      <c r="C410" s="11" t="s">
        <v>10</v>
      </c>
      <c r="D410" s="11" t="s">
        <v>1035</v>
      </c>
      <c r="E410" s="11" t="s">
        <v>66</v>
      </c>
      <c r="F410" s="11" t="s">
        <v>1036</v>
      </c>
      <c r="G410" s="13">
        <v>7731.2</v>
      </c>
      <c r="H410" s="13">
        <v>7080.1</v>
      </c>
      <c r="I410" s="14">
        <v>43929</v>
      </c>
      <c r="J410" s="15">
        <v>2.8530000000000002</v>
      </c>
      <c r="K410" s="34" t="s">
        <v>124</v>
      </c>
      <c r="L410" s="15">
        <v>3.8</v>
      </c>
      <c r="M410" s="15">
        <v>0.15</v>
      </c>
      <c r="N410" s="15" t="s">
        <v>1644</v>
      </c>
      <c r="P410" s="19">
        <v>6</v>
      </c>
      <c r="Q410" s="17">
        <v>78</v>
      </c>
      <c r="R410" s="26">
        <v>77.373999999999995</v>
      </c>
      <c r="S410" s="13">
        <v>305.02999999999997</v>
      </c>
      <c r="T410" s="43">
        <v>61.7</v>
      </c>
      <c r="U410" s="43">
        <v>5</v>
      </c>
      <c r="V410" s="43">
        <v>6</v>
      </c>
      <c r="W410" s="46">
        <f t="shared" si="47"/>
        <v>0.45454545454545453</v>
      </c>
      <c r="X410" s="16">
        <v>44244</v>
      </c>
      <c r="Y410" s="20">
        <v>44196</v>
      </c>
      <c r="Z410" s="16" t="s">
        <v>1649</v>
      </c>
      <c r="AA410" s="17">
        <v>8340.5789999999997</v>
      </c>
      <c r="AB410" s="17">
        <v>7731.19</v>
      </c>
      <c r="AC410" s="39">
        <f t="shared" si="49"/>
        <v>7.8822147690071023E-2</v>
      </c>
      <c r="AD410" s="19">
        <v>4.87</v>
      </c>
      <c r="AE410" s="19">
        <v>4.43</v>
      </c>
      <c r="AF410" s="18">
        <f t="shared" si="50"/>
        <v>9.9322799097065553E-2</v>
      </c>
      <c r="AG410" s="17">
        <v>429.3</v>
      </c>
      <c r="AH410" s="17">
        <v>4310.7</v>
      </c>
      <c r="AI410" s="19">
        <v>76.09</v>
      </c>
      <c r="AJ410" s="19">
        <v>70.290000000000006</v>
      </c>
      <c r="AK410" s="18">
        <f t="shared" si="51"/>
        <v>8.2515293782899374E-2</v>
      </c>
      <c r="AL410" s="19">
        <v>28.25</v>
      </c>
      <c r="AM410" s="19">
        <v>89.66</v>
      </c>
      <c r="AO410" s="19">
        <v>18.14</v>
      </c>
    </row>
    <row r="411" spans="1:42" x14ac:dyDescent="0.35">
      <c r="A411" s="11">
        <v>410</v>
      </c>
      <c r="B411" s="12" t="s">
        <v>1118</v>
      </c>
      <c r="C411" s="11" t="s">
        <v>297</v>
      </c>
      <c r="D411" s="11" t="s">
        <v>1119</v>
      </c>
      <c r="E411" s="11" t="s">
        <v>66</v>
      </c>
      <c r="F411" s="11" t="s">
        <v>1120</v>
      </c>
      <c r="G411" s="13">
        <v>7726</v>
      </c>
      <c r="H411" s="13">
        <v>7531</v>
      </c>
      <c r="I411" s="14">
        <v>43929</v>
      </c>
      <c r="J411" s="15">
        <v>3.315995</v>
      </c>
      <c r="K411" s="34" t="s">
        <v>122</v>
      </c>
      <c r="L411" s="15">
        <v>3.6</v>
      </c>
      <c r="M411" s="15">
        <v>0.21099999999999999</v>
      </c>
      <c r="N411" s="15" t="s">
        <v>1644</v>
      </c>
      <c r="P411" s="19">
        <v>10.1</v>
      </c>
      <c r="Q411" s="17">
        <v>189</v>
      </c>
      <c r="S411" s="13">
        <v>340</v>
      </c>
      <c r="T411" s="17">
        <v>61</v>
      </c>
      <c r="U411" s="17">
        <v>4</v>
      </c>
      <c r="V411" s="17">
        <v>7</v>
      </c>
      <c r="W411" s="46">
        <f t="shared" si="47"/>
        <v>0.36363636363636365</v>
      </c>
      <c r="X411" s="16">
        <v>44249</v>
      </c>
      <c r="Y411" s="16">
        <v>44196</v>
      </c>
      <c r="Z411" s="16" t="s">
        <v>1649</v>
      </c>
      <c r="AA411" s="17">
        <v>9437</v>
      </c>
      <c r="AB411" s="17">
        <v>7726</v>
      </c>
      <c r="AC411" s="39">
        <f t="shared" si="49"/>
        <v>0.22146000517732331</v>
      </c>
      <c r="AD411" s="19">
        <v>10.62</v>
      </c>
      <c r="AE411" s="19">
        <v>6.36</v>
      </c>
      <c r="AF411" s="18">
        <f t="shared" si="50"/>
        <v>0.66981132075471672</v>
      </c>
      <c r="AG411" s="17">
        <v>604</v>
      </c>
      <c r="AH411" s="17">
        <v>14026</v>
      </c>
      <c r="AI411" s="19">
        <v>118.63</v>
      </c>
      <c r="AJ411" s="19">
        <v>103.96</v>
      </c>
      <c r="AK411" s="18">
        <f t="shared" si="51"/>
        <v>0.14111196614082341</v>
      </c>
      <c r="AL411" s="19">
        <v>73.02</v>
      </c>
      <c r="AM411" s="19">
        <v>134.71</v>
      </c>
      <c r="AN411" s="22">
        <v>2.1000000000000001E-2</v>
      </c>
      <c r="AO411" s="19">
        <v>11.57</v>
      </c>
    </row>
    <row r="412" spans="1:42" x14ac:dyDescent="0.35">
      <c r="A412" s="11">
        <v>411</v>
      </c>
      <c r="B412" s="12" t="s">
        <v>1624</v>
      </c>
      <c r="C412" s="11" t="s">
        <v>6</v>
      </c>
      <c r="D412" s="11" t="s">
        <v>1625</v>
      </c>
      <c r="E412" s="11" t="s">
        <v>66</v>
      </c>
      <c r="F412" s="11" t="s">
        <v>1626</v>
      </c>
      <c r="G412" s="13">
        <v>7694</v>
      </c>
      <c r="H412" s="13">
        <v>7393</v>
      </c>
      <c r="I412" s="14">
        <v>43924</v>
      </c>
      <c r="J412" s="15">
        <v>4.3099999999999996</v>
      </c>
      <c r="K412" s="15" t="s">
        <v>121</v>
      </c>
      <c r="L412" s="15">
        <v>8.6</v>
      </c>
      <c r="M412" s="15">
        <v>0.7</v>
      </c>
      <c r="N412" s="15" t="s">
        <v>1644</v>
      </c>
      <c r="P412" s="19">
        <v>9.6999999999999993</v>
      </c>
      <c r="Q412" s="17">
        <v>152</v>
      </c>
      <c r="R412" s="26">
        <v>63.75</v>
      </c>
      <c r="S412" s="13">
        <v>260</v>
      </c>
      <c r="W412" s="46" t="e">
        <f t="shared" si="47"/>
        <v>#DIV/0!</v>
      </c>
      <c r="X412" s="16">
        <v>44249</v>
      </c>
      <c r="Y412" s="16">
        <v>44196</v>
      </c>
      <c r="Z412" s="16" t="s">
        <v>1649</v>
      </c>
      <c r="AA412" s="17">
        <f>4685+2652</f>
        <v>7337</v>
      </c>
      <c r="AB412" s="17">
        <f>3901+5235</f>
        <v>9136</v>
      </c>
      <c r="AC412" s="39">
        <f t="shared" si="49"/>
        <v>-0.19691330998248688</v>
      </c>
      <c r="AD412" s="19">
        <v>1.27</v>
      </c>
      <c r="AE412" s="19">
        <v>1.62</v>
      </c>
      <c r="AF412" s="18">
        <f t="shared" si="50"/>
        <v>-0.21604938271604943</v>
      </c>
      <c r="AG412" s="17">
        <v>2664</v>
      </c>
      <c r="AH412" s="17">
        <v>170336</v>
      </c>
      <c r="AI412" s="19">
        <v>16.260000000000002</v>
      </c>
      <c r="AJ412" s="19">
        <v>19.02</v>
      </c>
      <c r="AK412" s="18">
        <f t="shared" si="51"/>
        <v>-0.14511041009463713</v>
      </c>
      <c r="AL412" s="19">
        <v>7.45</v>
      </c>
      <c r="AM412" s="19">
        <v>21.81</v>
      </c>
      <c r="AN412" s="22">
        <v>3.5799999999999998E-2</v>
      </c>
      <c r="AO412" s="19">
        <v>16.66</v>
      </c>
      <c r="AP412" s="1"/>
    </row>
    <row r="413" spans="1:42" x14ac:dyDescent="0.35">
      <c r="A413" s="11">
        <v>412</v>
      </c>
      <c r="B413" s="12" t="s">
        <v>1206</v>
      </c>
      <c r="C413" s="11" t="s">
        <v>35</v>
      </c>
      <c r="D413" s="11" t="s">
        <v>1207</v>
      </c>
      <c r="E413" s="11" t="s">
        <v>66</v>
      </c>
      <c r="F413" s="11" t="s">
        <v>1208</v>
      </c>
      <c r="G413" s="13">
        <v>7659.4</v>
      </c>
      <c r="H413" s="13">
        <v>8696.2000000000007</v>
      </c>
      <c r="I413" s="14">
        <v>43902</v>
      </c>
      <c r="J413" s="15">
        <v>2.2200000000000002</v>
      </c>
      <c r="K413" s="34" t="s">
        <v>123</v>
      </c>
      <c r="L413" s="15">
        <v>3.5</v>
      </c>
      <c r="M413" s="15">
        <v>0.2</v>
      </c>
      <c r="N413" s="15" t="s">
        <v>1645</v>
      </c>
      <c r="O413" s="15" t="s">
        <v>1644</v>
      </c>
      <c r="P413" s="19">
        <v>7.03</v>
      </c>
      <c r="Q413" s="17">
        <v>120</v>
      </c>
      <c r="R413" s="26">
        <v>59</v>
      </c>
      <c r="S413" s="13">
        <v>247</v>
      </c>
      <c r="T413" s="17">
        <v>68.470588235294116</v>
      </c>
      <c r="U413" s="17">
        <v>2</v>
      </c>
      <c r="V413" s="17">
        <v>15</v>
      </c>
      <c r="W413" s="46">
        <f t="shared" si="47"/>
        <v>0.11764705882352941</v>
      </c>
      <c r="X413" s="16">
        <v>44258</v>
      </c>
      <c r="Y413" s="16">
        <v>44196</v>
      </c>
      <c r="Z413" s="16" t="s">
        <v>1649</v>
      </c>
      <c r="AA413" s="17">
        <v>6346</v>
      </c>
      <c r="AB413" s="17">
        <v>7659</v>
      </c>
      <c r="AC413" s="39">
        <f t="shared" si="49"/>
        <v>-0.17143230186708447</v>
      </c>
      <c r="AD413" s="19">
        <v>2.08</v>
      </c>
      <c r="AE413" s="19">
        <v>-1.84</v>
      </c>
      <c r="AF413" s="18">
        <f t="shared" si="50"/>
        <v>-2.1304347826086953</v>
      </c>
      <c r="AG413" s="17">
        <v>99.6</v>
      </c>
      <c r="AH413" s="17">
        <v>2335</v>
      </c>
      <c r="AI413" s="19">
        <v>20.79</v>
      </c>
      <c r="AJ413" s="19">
        <v>19.670000000000002</v>
      </c>
      <c r="AK413" s="18">
        <f t="shared" si="51"/>
        <v>5.6939501779359296E-2</v>
      </c>
      <c r="AL413" s="19">
        <v>5.7</v>
      </c>
      <c r="AM413" s="19">
        <v>45.5</v>
      </c>
      <c r="AO413" s="19">
        <v>20.63</v>
      </c>
    </row>
    <row r="414" spans="1:42" x14ac:dyDescent="0.35">
      <c r="A414" s="11">
        <v>413</v>
      </c>
      <c r="B414" s="12" t="s">
        <v>1289</v>
      </c>
      <c r="C414" s="11" t="s">
        <v>16</v>
      </c>
      <c r="D414" s="11" t="s">
        <v>1290</v>
      </c>
      <c r="E414" s="11" t="s">
        <v>66</v>
      </c>
      <c r="F414" s="11" t="s">
        <v>1291</v>
      </c>
      <c r="G414" s="13">
        <v>7625</v>
      </c>
      <c r="H414" s="13">
        <v>9822</v>
      </c>
      <c r="I414" s="14">
        <v>42444</v>
      </c>
      <c r="N414" s="15" t="s">
        <v>1644</v>
      </c>
      <c r="S414" s="13">
        <v>118</v>
      </c>
      <c r="T414" s="43">
        <v>60</v>
      </c>
      <c r="U414" s="43">
        <v>3</v>
      </c>
      <c r="V414" s="43">
        <v>7</v>
      </c>
      <c r="W414" s="46">
        <f t="shared" si="47"/>
        <v>0.3</v>
      </c>
      <c r="X414" s="16">
        <v>44246</v>
      </c>
      <c r="Y414" s="16">
        <v>44196</v>
      </c>
      <c r="Z414" s="16" t="s">
        <v>1649</v>
      </c>
      <c r="AA414" s="17">
        <v>6302</v>
      </c>
      <c r="AB414" s="17">
        <v>7625</v>
      </c>
      <c r="AC414" s="39">
        <f t="shared" si="49"/>
        <v>-0.17350819672131149</v>
      </c>
      <c r="AD414" s="19">
        <v>-1.75</v>
      </c>
      <c r="AE414" s="19">
        <v>-1.05</v>
      </c>
      <c r="AF414" s="18">
        <f t="shared" si="50"/>
        <v>0.66666666666666663</v>
      </c>
      <c r="AH414" s="17">
        <v>12957</v>
      </c>
      <c r="AI414" s="19">
        <v>18.18</v>
      </c>
      <c r="AJ414" s="19">
        <v>20.93</v>
      </c>
      <c r="AK414" s="18">
        <f t="shared" si="51"/>
        <v>-0.13139034878165312</v>
      </c>
      <c r="AL414" s="19">
        <v>2.2000000000000002</v>
      </c>
      <c r="AM414" s="19">
        <v>25.24</v>
      </c>
      <c r="AN414" s="22">
        <v>6.6600000000000006E-2</v>
      </c>
      <c r="AP414" s="37" t="s">
        <v>1292</v>
      </c>
    </row>
    <row r="415" spans="1:42" x14ac:dyDescent="0.35">
      <c r="A415" s="11">
        <v>414</v>
      </c>
      <c r="B415" s="12" t="s">
        <v>1370</v>
      </c>
      <c r="C415" s="11" t="s">
        <v>334</v>
      </c>
      <c r="D415" s="11" t="s">
        <v>1371</v>
      </c>
      <c r="E415" s="11" t="s">
        <v>66</v>
      </c>
      <c r="F415" s="11" t="s">
        <v>1372</v>
      </c>
      <c r="G415" s="13">
        <v>7580.3</v>
      </c>
      <c r="H415" s="13">
        <v>7440.1</v>
      </c>
      <c r="I415" s="14">
        <v>43927</v>
      </c>
      <c r="J415" s="15">
        <v>6.9</v>
      </c>
      <c r="K415" s="34" t="s">
        <v>123</v>
      </c>
      <c r="L415" s="15">
        <v>8.8000000000000007</v>
      </c>
      <c r="M415" s="15">
        <v>1</v>
      </c>
      <c r="N415" s="15" t="s">
        <v>1644</v>
      </c>
      <c r="P415" s="19">
        <v>18.100000000000001</v>
      </c>
      <c r="Q415" s="17">
        <v>288</v>
      </c>
      <c r="R415" s="26">
        <v>62.744999999999997</v>
      </c>
      <c r="S415" s="13">
        <v>305.161</v>
      </c>
      <c r="T415" s="17">
        <v>59.916666666666664</v>
      </c>
      <c r="U415" s="17">
        <v>4</v>
      </c>
      <c r="V415" s="17">
        <v>8</v>
      </c>
      <c r="W415" s="46">
        <f t="shared" si="47"/>
        <v>0.33333333333333331</v>
      </c>
      <c r="X415" s="16">
        <v>44252</v>
      </c>
      <c r="Y415" s="16">
        <v>44196</v>
      </c>
      <c r="Z415" s="16" t="s">
        <v>1649</v>
      </c>
      <c r="AA415" s="17">
        <v>8041</v>
      </c>
      <c r="AB415" s="17">
        <v>7580</v>
      </c>
      <c r="AC415" s="39">
        <f t="shared" si="49"/>
        <v>6.0817941952506595E-2</v>
      </c>
      <c r="AD415" s="19">
        <v>3.79</v>
      </c>
      <c r="AE415" s="19">
        <v>4.24</v>
      </c>
      <c r="AF415" s="18">
        <f t="shared" si="50"/>
        <v>-0.10613207547169815</v>
      </c>
      <c r="AG415" s="17">
        <v>7282</v>
      </c>
      <c r="AH415" s="17">
        <v>47233</v>
      </c>
      <c r="AI415" s="19">
        <v>224.46</v>
      </c>
      <c r="AJ415" s="19">
        <v>225.55</v>
      </c>
      <c r="AK415" s="18">
        <f t="shared" si="51"/>
        <v>-4.8326313455996604E-3</v>
      </c>
      <c r="AL415" s="19">
        <v>174.32</v>
      </c>
      <c r="AM415" s="19">
        <v>272.2</v>
      </c>
      <c r="AN415" s="22">
        <v>2.4799999999999999E-2</v>
      </c>
      <c r="AO415" s="19">
        <v>52.42</v>
      </c>
    </row>
    <row r="416" spans="1:42" x14ac:dyDescent="0.35">
      <c r="A416" s="11">
        <v>415</v>
      </c>
      <c r="B416" s="12" t="s">
        <v>57</v>
      </c>
      <c r="C416" s="11" t="s">
        <v>35</v>
      </c>
      <c r="D416" s="11" t="s">
        <v>58</v>
      </c>
      <c r="E416" s="11" t="s">
        <v>68</v>
      </c>
      <c r="F416" s="19"/>
      <c r="G416" s="13">
        <v>7523.9</v>
      </c>
      <c r="H416" s="13">
        <v>7202.5</v>
      </c>
      <c r="I416" s="14">
        <v>43950</v>
      </c>
      <c r="J416" s="15">
        <v>1.3420000000000001</v>
      </c>
      <c r="K416" s="34" t="s">
        <v>121</v>
      </c>
      <c r="L416" s="19">
        <v>0.89</v>
      </c>
      <c r="M416" s="19">
        <v>0.371</v>
      </c>
      <c r="N416" s="15" t="s">
        <v>1645</v>
      </c>
      <c r="O416" s="15" t="s">
        <v>1644</v>
      </c>
      <c r="P416" s="19">
        <v>5.3710000000000004</v>
      </c>
      <c r="Q416" s="17">
        <v>78</v>
      </c>
      <c r="R416" s="25">
        <v>68.864000000000004</v>
      </c>
      <c r="S416" s="17"/>
      <c r="T416" s="43">
        <v>61.8</v>
      </c>
      <c r="U416" s="43">
        <v>4</v>
      </c>
      <c r="V416" s="43">
        <v>9</v>
      </c>
      <c r="W416" s="46">
        <f t="shared" si="47"/>
        <v>0.30769230769230771</v>
      </c>
      <c r="X416" s="16">
        <v>43910</v>
      </c>
      <c r="Y416" s="16">
        <v>43830</v>
      </c>
      <c r="AF416" s="18"/>
    </row>
    <row r="417" spans="1:42" x14ac:dyDescent="0.35">
      <c r="A417" s="11">
        <v>416</v>
      </c>
      <c r="B417" s="12" t="s">
        <v>1452</v>
      </c>
      <c r="C417" s="11" t="s">
        <v>25</v>
      </c>
      <c r="D417" s="11" t="s">
        <v>1453</v>
      </c>
      <c r="E417" s="11" t="s">
        <v>66</v>
      </c>
      <c r="F417" s="11" t="s">
        <v>1454</v>
      </c>
      <c r="G417" s="13">
        <v>7523.1</v>
      </c>
      <c r="H417" s="13">
        <v>7679.5</v>
      </c>
      <c r="I417" s="14">
        <v>43915</v>
      </c>
      <c r="J417" s="15">
        <v>2.98</v>
      </c>
      <c r="K417" s="34" t="s">
        <v>123</v>
      </c>
      <c r="L417" s="15">
        <v>5.6</v>
      </c>
      <c r="M417" s="15">
        <v>0.03</v>
      </c>
      <c r="N417" s="15" t="s">
        <v>1644</v>
      </c>
      <c r="P417" s="19">
        <v>9.26</v>
      </c>
      <c r="Q417" s="17">
        <v>73</v>
      </c>
      <c r="R417" s="26">
        <v>127.7</v>
      </c>
      <c r="S417" s="13">
        <v>417.75</v>
      </c>
      <c r="T417" s="43">
        <v>63.666666666666664</v>
      </c>
      <c r="U417" s="43">
        <v>2</v>
      </c>
      <c r="V417" s="43">
        <v>10</v>
      </c>
      <c r="W417" s="46">
        <f t="shared" si="47"/>
        <v>0.16666666666666666</v>
      </c>
      <c r="X417" s="16">
        <v>44252</v>
      </c>
      <c r="Y417" s="16">
        <v>44196</v>
      </c>
      <c r="Z417" s="16" t="s">
        <v>1649</v>
      </c>
      <c r="AA417" s="17">
        <v>7242</v>
      </c>
      <c r="AB417" s="17">
        <v>7523</v>
      </c>
      <c r="AC417" s="39">
        <f t="shared" ref="AC417:AC447" si="52">(AA417-AB417)/AB417</f>
        <v>-3.7352120164827862E-2</v>
      </c>
      <c r="AD417" s="19">
        <v>3.79</v>
      </c>
      <c r="AE417" s="19">
        <v>3.58</v>
      </c>
      <c r="AF417" s="18">
        <f t="shared" ref="AF417:AF447" si="53">(AD417-AE417)/AE417</f>
        <v>5.8659217877094959E-2</v>
      </c>
      <c r="AG417" s="17">
        <v>3052.8</v>
      </c>
      <c r="AH417" s="17">
        <v>37028.1</v>
      </c>
      <c r="AI417" s="19">
        <v>91.3</v>
      </c>
      <c r="AJ417" s="19">
        <v>89.09</v>
      </c>
      <c r="AK417" s="18">
        <f t="shared" ref="AK417:AK447" si="54">(AI417-AJ417)/AJ417</f>
        <v>2.48063755752609E-2</v>
      </c>
      <c r="AL417" s="19">
        <v>68.010000000000005</v>
      </c>
      <c r="AM417" s="19">
        <v>109.53</v>
      </c>
      <c r="AN417" s="22">
        <v>3.2099999999999997E-2</v>
      </c>
      <c r="AO417" s="19">
        <v>22.78</v>
      </c>
    </row>
    <row r="418" spans="1:42" x14ac:dyDescent="0.35">
      <c r="A418" s="11">
        <v>417</v>
      </c>
      <c r="B418" s="12" t="s">
        <v>225</v>
      </c>
      <c r="C418" s="11" t="s">
        <v>171</v>
      </c>
      <c r="D418" s="11" t="s">
        <v>226</v>
      </c>
      <c r="E418" s="11" t="s">
        <v>66</v>
      </c>
      <c r="F418" s="11" t="s">
        <v>225</v>
      </c>
      <c r="G418" s="13">
        <v>7428.4</v>
      </c>
      <c r="H418" s="13">
        <v>7189.7</v>
      </c>
      <c r="I418" s="14">
        <v>43908</v>
      </c>
      <c r="J418" s="15">
        <v>1.1499999999999999</v>
      </c>
      <c r="K418" s="34" t="s">
        <v>124</v>
      </c>
      <c r="L418" s="15">
        <v>0.77300000000000002</v>
      </c>
      <c r="M418" s="15">
        <v>0</v>
      </c>
      <c r="N418" s="15" t="s">
        <v>1644</v>
      </c>
      <c r="P418" s="19">
        <v>3.9870000000000001</v>
      </c>
      <c r="Q418" s="17">
        <v>51</v>
      </c>
      <c r="R418" s="26">
        <v>78.447999999999993</v>
      </c>
      <c r="S418" s="13">
        <v>106</v>
      </c>
      <c r="T418" s="43">
        <v>64.272727272727266</v>
      </c>
      <c r="U418" s="43">
        <v>4</v>
      </c>
      <c r="V418" s="43">
        <v>7</v>
      </c>
      <c r="W418" s="46">
        <f t="shared" si="47"/>
        <v>0.36363636363636365</v>
      </c>
      <c r="X418" s="16">
        <v>44239</v>
      </c>
      <c r="Y418" s="16">
        <v>44196</v>
      </c>
      <c r="Z418" s="16" t="s">
        <v>1649</v>
      </c>
      <c r="AA418" s="17">
        <v>7546</v>
      </c>
      <c r="AB418" s="17">
        <v>7388</v>
      </c>
      <c r="AC418" s="39">
        <f t="shared" si="52"/>
        <v>2.1386031402273957E-2</v>
      </c>
      <c r="AD418" s="19">
        <v>244</v>
      </c>
      <c r="AE418" s="19">
        <v>241</v>
      </c>
      <c r="AF418" s="18">
        <f t="shared" si="53"/>
        <v>1.2448132780082987E-2</v>
      </c>
      <c r="AG418" s="17">
        <v>0</v>
      </c>
      <c r="AH418" s="17">
        <v>2809</v>
      </c>
      <c r="AI418" s="19">
        <v>4127.66</v>
      </c>
      <c r="AJ418" s="19">
        <v>3808.41</v>
      </c>
      <c r="AK418" s="18">
        <f t="shared" si="54"/>
        <v>8.3827634104521306E-2</v>
      </c>
      <c r="AL418" s="19">
        <v>2043.01</v>
      </c>
      <c r="AM418" s="19">
        <v>4806.54</v>
      </c>
      <c r="AO418" s="19">
        <v>20.420000000000002</v>
      </c>
    </row>
    <row r="419" spans="1:42" x14ac:dyDescent="0.35">
      <c r="A419" s="11">
        <v>418</v>
      </c>
      <c r="B419" s="12" t="s">
        <v>321</v>
      </c>
      <c r="C419" s="11" t="s">
        <v>155</v>
      </c>
      <c r="D419" s="11" t="s">
        <v>322</v>
      </c>
      <c r="E419" s="11" t="s">
        <v>66</v>
      </c>
      <c r="F419" s="11" t="s">
        <v>323</v>
      </c>
      <c r="G419" s="13">
        <v>7398.1</v>
      </c>
      <c r="H419" s="13">
        <v>6716.6</v>
      </c>
      <c r="I419" s="14">
        <v>43943</v>
      </c>
      <c r="J419" s="15">
        <v>2.62</v>
      </c>
      <c r="K419" s="34" t="s">
        <v>121</v>
      </c>
      <c r="L419" s="15">
        <v>1.7</v>
      </c>
      <c r="M419" s="15">
        <v>1.3</v>
      </c>
      <c r="N419" s="15" t="s">
        <v>1645</v>
      </c>
      <c r="O419" s="15" t="s">
        <v>1644</v>
      </c>
      <c r="P419" s="19">
        <v>7</v>
      </c>
      <c r="Q419" s="17">
        <v>419</v>
      </c>
      <c r="R419" s="26">
        <v>16.86</v>
      </c>
      <c r="S419" s="13">
        <v>415.18</v>
      </c>
      <c r="T419" s="17">
        <v>59</v>
      </c>
      <c r="U419" s="17">
        <v>6</v>
      </c>
      <c r="V419" s="17">
        <v>7</v>
      </c>
      <c r="W419" s="46">
        <f t="shared" si="47"/>
        <v>0.46153846153846156</v>
      </c>
      <c r="X419" s="16">
        <v>43917</v>
      </c>
      <c r="Y419" s="16">
        <v>43862</v>
      </c>
      <c r="AA419" s="17">
        <v>7398</v>
      </c>
      <c r="AB419" s="17">
        <v>6717</v>
      </c>
      <c r="AC419" s="39">
        <f t="shared" si="52"/>
        <v>0.1013845466726217</v>
      </c>
      <c r="AD419" s="19">
        <v>12.15</v>
      </c>
      <c r="AE419" s="19">
        <v>10.94</v>
      </c>
      <c r="AF419" s="18">
        <f t="shared" si="53"/>
        <v>0.1106032906764169</v>
      </c>
      <c r="AG419" s="17">
        <f>10870/1000000</f>
        <v>1.0869999999999999E-2</v>
      </c>
      <c r="AH419" s="17">
        <v>4863.87</v>
      </c>
      <c r="AI419" s="19">
        <v>287.16000000000003</v>
      </c>
      <c r="AJ419" s="19">
        <v>253.14</v>
      </c>
      <c r="AK419" s="18">
        <f t="shared" si="54"/>
        <v>0.13439203602749483</v>
      </c>
      <c r="AL419" s="19">
        <v>124.05</v>
      </c>
      <c r="AM419" s="19">
        <v>349.21</v>
      </c>
      <c r="AO419" s="19">
        <v>86.16</v>
      </c>
      <c r="AP419" s="41"/>
    </row>
    <row r="420" spans="1:42" ht="17.25" customHeight="1" x14ac:dyDescent="0.35">
      <c r="A420" s="11">
        <v>419</v>
      </c>
      <c r="B420" s="12" t="s">
        <v>416</v>
      </c>
      <c r="C420" s="11" t="s">
        <v>159</v>
      </c>
      <c r="D420" s="11" t="s">
        <v>417</v>
      </c>
      <c r="E420" s="11" t="s">
        <v>66</v>
      </c>
      <c r="F420" s="11" t="s">
        <v>418</v>
      </c>
      <c r="G420" s="13">
        <v>7372</v>
      </c>
      <c r="H420" s="13">
        <v>10734</v>
      </c>
      <c r="I420" s="14">
        <v>43943</v>
      </c>
      <c r="J420" s="15">
        <v>4.38</v>
      </c>
      <c r="K420" s="34" t="s">
        <v>124</v>
      </c>
      <c r="L420" s="15">
        <v>3.9000000000000004</v>
      </c>
      <c r="M420" s="15">
        <v>0.02</v>
      </c>
      <c r="N420" s="15" t="s">
        <v>1644</v>
      </c>
      <c r="P420" s="19">
        <v>13.8</v>
      </c>
      <c r="Q420" s="17">
        <v>84</v>
      </c>
      <c r="R420" s="26">
        <v>164.1</v>
      </c>
      <c r="S420" s="13">
        <v>392.5</v>
      </c>
      <c r="T420" s="43">
        <v>60.2</v>
      </c>
      <c r="U420" s="43">
        <v>1</v>
      </c>
      <c r="V420" s="43">
        <v>9</v>
      </c>
      <c r="W420" s="46">
        <f t="shared" si="47"/>
        <v>0.1</v>
      </c>
      <c r="X420" s="16">
        <v>44244</v>
      </c>
      <c r="Y420" s="16">
        <v>44196</v>
      </c>
      <c r="Z420" s="16" t="s">
        <v>1649</v>
      </c>
      <c r="AA420" s="17">
        <v>4828</v>
      </c>
      <c r="AB420" s="17">
        <v>6220</v>
      </c>
      <c r="AC420" s="39">
        <f t="shared" si="52"/>
        <v>-0.22379421221864951</v>
      </c>
      <c r="AD420" s="19">
        <v>-6.78</v>
      </c>
      <c r="AE420" s="19">
        <v>-0.21</v>
      </c>
      <c r="AF420" s="18">
        <f t="shared" si="53"/>
        <v>31.285714285714288</v>
      </c>
      <c r="AG420" s="17">
        <v>753</v>
      </c>
      <c r="AH420" s="17">
        <v>9912</v>
      </c>
      <c r="AI420" s="19">
        <v>15.81</v>
      </c>
      <c r="AJ420" s="19">
        <v>24.45</v>
      </c>
      <c r="AK420" s="18">
        <f t="shared" si="54"/>
        <v>-0.35337423312883431</v>
      </c>
      <c r="AL420" s="19">
        <v>4.7</v>
      </c>
      <c r="AM420" s="19">
        <v>26.13</v>
      </c>
      <c r="AN420" s="22">
        <v>2.2100000000000002E-2</v>
      </c>
      <c r="AP420" s="37" t="s">
        <v>419</v>
      </c>
    </row>
    <row r="421" spans="1:42" ht="17.25" customHeight="1" x14ac:dyDescent="0.35">
      <c r="A421" s="11">
        <v>420</v>
      </c>
      <c r="B421" s="12" t="s">
        <v>502</v>
      </c>
      <c r="C421" s="11" t="s">
        <v>196</v>
      </c>
      <c r="D421" s="11" t="s">
        <v>503</v>
      </c>
      <c r="E421" s="11" t="s">
        <v>66</v>
      </c>
      <c r="F421" s="11" t="s">
        <v>504</v>
      </c>
      <c r="G421" s="13">
        <v>7338.3</v>
      </c>
      <c r="H421" s="13">
        <v>6833.3</v>
      </c>
      <c r="I421" s="14">
        <v>41841</v>
      </c>
      <c r="J421" s="15">
        <v>15.6</v>
      </c>
      <c r="K421" s="34" t="s">
        <v>123</v>
      </c>
      <c r="L421" s="15">
        <v>10.199999999999999</v>
      </c>
      <c r="M421" s="15">
        <v>1</v>
      </c>
      <c r="N421" s="15" t="s">
        <v>1644</v>
      </c>
      <c r="P421" s="19">
        <v>86.4</v>
      </c>
      <c r="Q421" s="17">
        <v>93</v>
      </c>
      <c r="R421" s="26">
        <v>220</v>
      </c>
      <c r="S421" s="13">
        <v>410.642</v>
      </c>
      <c r="T421" s="17">
        <v>62.625</v>
      </c>
      <c r="U421" s="17">
        <v>2</v>
      </c>
      <c r="V421" s="17">
        <v>6</v>
      </c>
      <c r="W421" s="46">
        <f t="shared" si="47"/>
        <v>0.25</v>
      </c>
      <c r="X421" s="16">
        <v>44253</v>
      </c>
      <c r="Y421" s="16">
        <v>44196</v>
      </c>
      <c r="Z421" s="16" t="s">
        <v>1649</v>
      </c>
      <c r="AA421" s="17">
        <v>6101.9269999999997</v>
      </c>
      <c r="AB421" s="17">
        <v>7338.27</v>
      </c>
      <c r="AC421" s="39">
        <f t="shared" si="52"/>
        <v>-0.16847881040081664</v>
      </c>
      <c r="AD421" s="19">
        <v>1.5</v>
      </c>
      <c r="AE421" s="19">
        <v>3.03</v>
      </c>
      <c r="AF421" s="18">
        <f t="shared" si="53"/>
        <v>-0.50495049504950495</v>
      </c>
      <c r="AG421" s="17">
        <v>1901.4849999999999</v>
      </c>
      <c r="AH421" s="17">
        <v>26269.252</v>
      </c>
      <c r="AI421" s="19">
        <v>63.93</v>
      </c>
      <c r="AJ421" s="19">
        <v>53.38</v>
      </c>
      <c r="AK421" s="18">
        <f t="shared" si="54"/>
        <v>0.19763956538029218</v>
      </c>
      <c r="AL421" s="19">
        <v>33</v>
      </c>
      <c r="AM421" s="19">
        <v>72.099999999999994</v>
      </c>
      <c r="AN421" s="22">
        <v>3.3500000000000002E-2</v>
      </c>
      <c r="AO421" s="19">
        <v>45.02</v>
      </c>
    </row>
    <row r="422" spans="1:42" ht="17.25" customHeight="1" x14ac:dyDescent="0.35">
      <c r="A422" s="11">
        <v>421</v>
      </c>
      <c r="B422" s="12" t="s">
        <v>1541</v>
      </c>
      <c r="C422" s="11" t="s">
        <v>188</v>
      </c>
      <c r="D422" s="11" t="s">
        <v>1542</v>
      </c>
      <c r="E422" s="11" t="s">
        <v>66</v>
      </c>
      <c r="F422" s="11" t="s">
        <v>1543</v>
      </c>
      <c r="G422" s="13">
        <v>7328.7</v>
      </c>
      <c r="H422" s="13">
        <v>7755.3</v>
      </c>
      <c r="I422" s="14">
        <v>43550</v>
      </c>
      <c r="J422" s="15">
        <v>1.5</v>
      </c>
      <c r="K422" s="15" t="s">
        <v>123</v>
      </c>
      <c r="L422" s="15">
        <v>3.5</v>
      </c>
      <c r="M422" s="15">
        <v>0.21</v>
      </c>
      <c r="N422" s="15" t="s">
        <v>1644</v>
      </c>
      <c r="P422" s="19">
        <v>3.9620000000000002</v>
      </c>
      <c r="Q422" s="17">
        <v>67</v>
      </c>
      <c r="R422" s="26">
        <v>58.927</v>
      </c>
      <c r="S422" s="13">
        <v>447</v>
      </c>
      <c r="T422" s="43">
        <v>58.375</v>
      </c>
      <c r="U422" s="43">
        <v>2</v>
      </c>
      <c r="V422" s="43">
        <v>6</v>
      </c>
      <c r="W422" s="46">
        <f t="shared" si="47"/>
        <v>0.25</v>
      </c>
      <c r="X422" s="16">
        <v>43910</v>
      </c>
      <c r="Y422" s="16">
        <v>43830</v>
      </c>
      <c r="AA422" s="17">
        <v>7329</v>
      </c>
      <c r="AB422" s="17">
        <f>7755+2</f>
        <v>7757</v>
      </c>
      <c r="AC422" s="39">
        <f t="shared" si="52"/>
        <v>-5.5175970091530233E-2</v>
      </c>
      <c r="AD422" s="19">
        <v>-5.45</v>
      </c>
      <c r="AE422" s="19">
        <v>-3.58</v>
      </c>
      <c r="AF422" s="18">
        <f t="shared" si="53"/>
        <v>0.52234636871508378</v>
      </c>
      <c r="AH422" s="17">
        <v>2228.5569999999998</v>
      </c>
      <c r="AI422" s="19">
        <v>0.03</v>
      </c>
      <c r="AJ422" s="19">
        <v>0.06</v>
      </c>
      <c r="AK422" s="18">
        <f t="shared" si="54"/>
        <v>-0.5</v>
      </c>
      <c r="AL422" s="19">
        <v>0.02</v>
      </c>
      <c r="AM422" s="19">
        <v>0.17</v>
      </c>
      <c r="AP422" s="1" t="s">
        <v>1544</v>
      </c>
    </row>
    <row r="423" spans="1:42" ht="17.25" customHeight="1" x14ac:dyDescent="0.35">
      <c r="A423" s="11">
        <v>422</v>
      </c>
      <c r="B423" s="12" t="s">
        <v>593</v>
      </c>
      <c r="C423" s="11" t="s">
        <v>7</v>
      </c>
      <c r="D423" s="11" t="s">
        <v>594</v>
      </c>
      <c r="E423" s="11" t="s">
        <v>66</v>
      </c>
      <c r="F423" s="11" t="s">
        <v>595</v>
      </c>
      <c r="G423" s="13">
        <v>7326.1</v>
      </c>
      <c r="H423" s="13">
        <v>7203.2</v>
      </c>
      <c r="I423" s="14">
        <v>43941</v>
      </c>
      <c r="J423" s="15">
        <v>4.5999999999999996</v>
      </c>
      <c r="K423" s="34" t="s">
        <v>121</v>
      </c>
      <c r="L423" s="15">
        <v>17</v>
      </c>
      <c r="M423" s="15">
        <v>5.9</v>
      </c>
      <c r="N423" s="15" t="s">
        <v>1644</v>
      </c>
      <c r="P423" s="19">
        <v>14.1</v>
      </c>
      <c r="Q423" s="17">
        <v>251.6</v>
      </c>
      <c r="R423" s="26">
        <v>56</v>
      </c>
      <c r="S423" s="13">
        <v>459</v>
      </c>
      <c r="T423" s="17">
        <v>49.8</v>
      </c>
      <c r="U423" s="17">
        <v>3</v>
      </c>
      <c r="V423" s="17">
        <v>7</v>
      </c>
      <c r="W423" s="46">
        <f t="shared" si="47"/>
        <v>0.3</v>
      </c>
      <c r="X423" s="16">
        <v>44253</v>
      </c>
      <c r="Y423" s="16">
        <v>44196</v>
      </c>
      <c r="Z423" s="16" t="s">
        <v>1649</v>
      </c>
      <c r="AA423" s="17">
        <v>4634</v>
      </c>
      <c r="AB423" s="17">
        <v>4563</v>
      </c>
      <c r="AC423" s="39">
        <f t="shared" si="52"/>
        <v>1.5559938636861713E-2</v>
      </c>
      <c r="AD423" s="19">
        <v>4.49</v>
      </c>
      <c r="AE423" s="19">
        <v>1.97</v>
      </c>
      <c r="AF423" s="18">
        <f t="shared" si="53"/>
        <v>1.2791878172588835</v>
      </c>
      <c r="AG423" s="17">
        <v>7359</v>
      </c>
      <c r="AH423" s="17">
        <v>16051</v>
      </c>
      <c r="AI423" s="19">
        <v>70.75</v>
      </c>
      <c r="AJ423" s="19">
        <v>63.6</v>
      </c>
      <c r="AK423" s="18">
        <f t="shared" si="54"/>
        <v>0.11242138364779872</v>
      </c>
      <c r="AL423" s="19">
        <v>31.22</v>
      </c>
      <c r="AM423" s="19">
        <v>74.25</v>
      </c>
      <c r="AN423" s="22">
        <v>4.1999999999999997E-3</v>
      </c>
      <c r="AO423" s="19">
        <v>15.32</v>
      </c>
    </row>
    <row r="424" spans="1:42" ht="17.25" customHeight="1" x14ac:dyDescent="0.35">
      <c r="A424" s="11">
        <v>423</v>
      </c>
      <c r="B424" s="12" t="s">
        <v>680</v>
      </c>
      <c r="C424" s="11" t="s">
        <v>1</v>
      </c>
      <c r="D424" s="11" t="s">
        <v>681</v>
      </c>
      <c r="E424" s="11" t="s">
        <v>66</v>
      </c>
      <c r="F424" s="11" t="s">
        <v>680</v>
      </c>
      <c r="G424" s="13">
        <v>7320.4</v>
      </c>
      <c r="H424" s="13">
        <v>7651.2</v>
      </c>
      <c r="I424" s="14">
        <v>44183</v>
      </c>
      <c r="J424" s="15">
        <v>2.4</v>
      </c>
      <c r="K424" s="34" t="s">
        <v>121</v>
      </c>
      <c r="L424" s="15">
        <v>8.6330469999999995</v>
      </c>
      <c r="M424" s="15">
        <v>0.560056</v>
      </c>
      <c r="N424" s="15" t="s">
        <v>1644</v>
      </c>
      <c r="P424" s="19">
        <v>7.5</v>
      </c>
      <c r="Q424" s="17">
        <v>102</v>
      </c>
      <c r="R424" s="26">
        <v>73.403000000000006</v>
      </c>
      <c r="S424" s="13">
        <v>463.21699999999998</v>
      </c>
      <c r="T424" s="43">
        <v>59</v>
      </c>
      <c r="U424" s="43">
        <v>2</v>
      </c>
      <c r="V424" s="43">
        <v>5</v>
      </c>
      <c r="W424" s="46">
        <f t="shared" si="47"/>
        <v>0.2857142857142857</v>
      </c>
      <c r="X424" s="16">
        <v>44155</v>
      </c>
      <c r="Y424" s="16">
        <v>44104</v>
      </c>
      <c r="AA424" s="17">
        <v>6559</v>
      </c>
      <c r="AB424" s="17">
        <v>7320</v>
      </c>
      <c r="AC424" s="39">
        <f t="shared" si="52"/>
        <v>-0.10396174863387977</v>
      </c>
      <c r="AD424" s="19">
        <v>0.05</v>
      </c>
      <c r="AE424" s="19">
        <v>0.41</v>
      </c>
      <c r="AF424" s="18">
        <f t="shared" si="53"/>
        <v>-0.87804878048780488</v>
      </c>
      <c r="AG424" s="17">
        <v>3518</v>
      </c>
      <c r="AH424" s="17">
        <v>13985</v>
      </c>
      <c r="AI424" s="19">
        <v>34.96</v>
      </c>
      <c r="AJ424" s="19">
        <v>43.35</v>
      </c>
      <c r="AK424" s="18">
        <f t="shared" si="54"/>
        <v>-0.19354094579008074</v>
      </c>
      <c r="AL424" s="19">
        <v>21.75</v>
      </c>
      <c r="AM424" s="19">
        <v>41.22</v>
      </c>
      <c r="AN424" s="22">
        <v>3.2500000000000001E-2</v>
      </c>
      <c r="AO424" s="19">
        <v>13.77</v>
      </c>
    </row>
    <row r="425" spans="1:42" ht="17.25" customHeight="1" x14ac:dyDescent="0.35">
      <c r="A425" s="11">
        <v>424</v>
      </c>
      <c r="B425" s="12" t="s">
        <v>771</v>
      </c>
      <c r="C425" s="11" t="s">
        <v>23</v>
      </c>
      <c r="E425" s="11" t="s">
        <v>66</v>
      </c>
      <c r="F425" s="11" t="s">
        <v>772</v>
      </c>
      <c r="G425" s="13">
        <v>7286.4</v>
      </c>
      <c r="H425" s="13">
        <v>6668.5</v>
      </c>
      <c r="I425" s="14">
        <v>43924</v>
      </c>
      <c r="J425" s="15">
        <v>1.23</v>
      </c>
      <c r="K425" s="34" t="s">
        <v>123</v>
      </c>
      <c r="L425" s="15">
        <v>1.17</v>
      </c>
      <c r="M425" s="15">
        <v>5.7000000000000002E-2</v>
      </c>
      <c r="N425" s="15" t="s">
        <v>1644</v>
      </c>
      <c r="P425" s="19">
        <v>31</v>
      </c>
      <c r="Q425" s="17">
        <v>3030</v>
      </c>
      <c r="R425" s="26">
        <v>11.58</v>
      </c>
      <c r="S425" s="13">
        <v>279.89999999999998</v>
      </c>
      <c r="T425" s="43">
        <v>64.3</v>
      </c>
      <c r="U425" s="43">
        <v>4</v>
      </c>
      <c r="V425" s="43">
        <v>8</v>
      </c>
      <c r="W425" s="46">
        <f t="shared" si="47"/>
        <v>0.33333333333333331</v>
      </c>
      <c r="X425" s="16">
        <v>43903</v>
      </c>
      <c r="Y425" s="16">
        <v>43862</v>
      </c>
      <c r="AA425" s="17">
        <v>7261</v>
      </c>
      <c r="AB425" s="17">
        <v>6643</v>
      </c>
      <c r="AC425" s="39">
        <f t="shared" si="52"/>
        <v>9.3030257413819054E-2</v>
      </c>
      <c r="AD425" s="19">
        <v>6.91</v>
      </c>
      <c r="AE425" s="19">
        <v>6.04</v>
      </c>
      <c r="AF425" s="18">
        <f t="shared" si="53"/>
        <v>0.14403973509933776</v>
      </c>
      <c r="AG425" s="17">
        <v>47</v>
      </c>
      <c r="AH425" s="17">
        <v>5593.8</v>
      </c>
      <c r="AI425" s="19">
        <v>261.55</v>
      </c>
      <c r="AJ425" s="19">
        <v>228.03</v>
      </c>
      <c r="AK425" s="18">
        <f t="shared" si="54"/>
        <v>0.14699820199096614</v>
      </c>
      <c r="AL425" s="19">
        <v>105.67</v>
      </c>
      <c r="AM425" s="19">
        <v>304.89</v>
      </c>
    </row>
    <row r="426" spans="1:42" ht="17.25" customHeight="1" x14ac:dyDescent="0.35">
      <c r="A426" s="11">
        <v>425</v>
      </c>
      <c r="B426" s="12" t="s">
        <v>863</v>
      </c>
      <c r="C426" s="11" t="s">
        <v>864</v>
      </c>
      <c r="D426" s="11" t="s">
        <v>865</v>
      </c>
      <c r="E426" s="11" t="s">
        <v>66</v>
      </c>
      <c r="F426" s="11" t="s">
        <v>866</v>
      </c>
      <c r="G426" s="13">
        <v>7280.4</v>
      </c>
      <c r="H426" s="13">
        <v>7724.8</v>
      </c>
      <c r="I426" s="14">
        <v>43949</v>
      </c>
      <c r="J426" s="15">
        <v>2.1</v>
      </c>
      <c r="K426" s="34" t="s">
        <v>122</v>
      </c>
      <c r="L426" s="15">
        <v>3.2</v>
      </c>
      <c r="M426" s="15">
        <v>0.2</v>
      </c>
      <c r="N426" s="15" t="s">
        <v>1644</v>
      </c>
      <c r="P426" s="19">
        <v>5</v>
      </c>
      <c r="Q426" s="17">
        <v>91</v>
      </c>
      <c r="R426" s="26">
        <v>55</v>
      </c>
      <c r="S426" s="13">
        <v>290</v>
      </c>
      <c r="T426" s="43">
        <v>62</v>
      </c>
      <c r="U426" s="43">
        <v>1</v>
      </c>
      <c r="V426" s="43">
        <v>10</v>
      </c>
      <c r="W426" s="46">
        <f t="shared" si="47"/>
        <v>9.0909090909090912E-2</v>
      </c>
      <c r="X426" s="16">
        <v>44253</v>
      </c>
      <c r="Y426" s="16">
        <v>44196</v>
      </c>
      <c r="Z426" s="16" t="s">
        <v>1649</v>
      </c>
      <c r="AA426" s="17">
        <v>8559</v>
      </c>
      <c r="AB426" s="17">
        <v>7280</v>
      </c>
      <c r="AC426" s="39">
        <f t="shared" si="52"/>
        <v>0.17568681318681317</v>
      </c>
      <c r="AD426" s="19">
        <v>2.66</v>
      </c>
      <c r="AE426" s="19">
        <v>1.9</v>
      </c>
      <c r="AF426" s="18">
        <f t="shared" si="53"/>
        <v>0.40000000000000013</v>
      </c>
      <c r="AG426" s="17">
        <v>785</v>
      </c>
      <c r="AH426" s="17">
        <v>4174</v>
      </c>
      <c r="AI426" s="19">
        <v>40.81</v>
      </c>
      <c r="AJ426" s="19">
        <v>25.41</v>
      </c>
      <c r="AK426" s="18">
        <f t="shared" si="54"/>
        <v>0.60606060606060619</v>
      </c>
      <c r="AL426" s="19">
        <v>9</v>
      </c>
      <c r="AM426" s="19">
        <v>45.92</v>
      </c>
      <c r="AO426" s="19">
        <v>17.04</v>
      </c>
    </row>
    <row r="427" spans="1:42" ht="17.25" customHeight="1" x14ac:dyDescent="0.35">
      <c r="A427" s="11">
        <v>426</v>
      </c>
      <c r="B427" s="12" t="s">
        <v>949</v>
      </c>
      <c r="C427" s="11" t="s">
        <v>171</v>
      </c>
      <c r="D427" s="11" t="s">
        <v>950</v>
      </c>
      <c r="E427" s="11" t="s">
        <v>66</v>
      </c>
      <c r="F427" s="11" t="s">
        <v>951</v>
      </c>
      <c r="G427" s="13">
        <v>7224</v>
      </c>
      <c r="H427" s="13">
        <v>7143.3</v>
      </c>
      <c r="I427" s="14">
        <v>44225</v>
      </c>
      <c r="J427" s="15">
        <v>3.9</v>
      </c>
      <c r="K427" s="34" t="s">
        <v>121</v>
      </c>
      <c r="L427" s="15">
        <v>2.2999999999999998</v>
      </c>
      <c r="M427" s="15">
        <v>7.0000000000000001E-3</v>
      </c>
      <c r="N427" s="15" t="s">
        <v>1644</v>
      </c>
      <c r="P427" s="19">
        <v>10</v>
      </c>
      <c r="Q427" s="17">
        <v>115</v>
      </c>
      <c r="R427" s="26">
        <v>87</v>
      </c>
      <c r="S427" s="13">
        <v>2743</v>
      </c>
      <c r="T427" s="17">
        <v>56</v>
      </c>
      <c r="U427" s="17">
        <v>5</v>
      </c>
      <c r="V427" s="17">
        <v>6</v>
      </c>
      <c r="W427" s="46">
        <f t="shared" si="47"/>
        <v>0.45454545454545453</v>
      </c>
      <c r="X427" s="16">
        <v>44187</v>
      </c>
      <c r="Y427" s="16">
        <v>44135</v>
      </c>
      <c r="AA427" s="17">
        <v>7077</v>
      </c>
      <c r="AB427" s="17">
        <v>7223</v>
      </c>
      <c r="AC427" s="39">
        <f t="shared" si="52"/>
        <v>-2.0213207808389866E-2</v>
      </c>
      <c r="AD427" s="19">
        <v>3.4</v>
      </c>
      <c r="AE427" s="19">
        <v>4.03</v>
      </c>
      <c r="AF427" s="18">
        <f t="shared" si="53"/>
        <v>-0.15632754342431771</v>
      </c>
      <c r="AG427" s="17">
        <v>0</v>
      </c>
      <c r="AH427" s="17">
        <v>11065</v>
      </c>
      <c r="AI427" s="19">
        <v>43.36</v>
      </c>
      <c r="AJ427" s="19">
        <v>38.880000000000003</v>
      </c>
      <c r="AK427" s="18">
        <f t="shared" si="54"/>
        <v>0.11522633744855958</v>
      </c>
      <c r="AL427" s="19">
        <v>13.28</v>
      </c>
      <c r="AM427" s="19">
        <v>56.96</v>
      </c>
      <c r="AN427" s="22">
        <v>8.2000000000000007E-3</v>
      </c>
      <c r="AO427" s="19">
        <v>14.63</v>
      </c>
      <c r="AP427" s="37" t="s">
        <v>883</v>
      </c>
    </row>
    <row r="428" spans="1:42" ht="17.25" customHeight="1" x14ac:dyDescent="0.35">
      <c r="A428" s="11">
        <v>427</v>
      </c>
      <c r="B428" s="12" t="s">
        <v>1037</v>
      </c>
      <c r="C428" s="11" t="s">
        <v>265</v>
      </c>
      <c r="D428" s="11" t="s">
        <v>1038</v>
      </c>
      <c r="E428" s="11" t="s">
        <v>66</v>
      </c>
      <c r="F428" s="11" t="s">
        <v>1039</v>
      </c>
      <c r="G428" s="13">
        <v>7213.7</v>
      </c>
      <c r="H428" s="13">
        <v>6021.8</v>
      </c>
      <c r="I428" s="14">
        <v>43921</v>
      </c>
      <c r="J428" s="15">
        <v>1.012</v>
      </c>
      <c r="K428" s="34" t="s">
        <v>124</v>
      </c>
      <c r="L428" s="15">
        <v>5.8</v>
      </c>
      <c r="M428" s="15">
        <v>0</v>
      </c>
      <c r="N428" s="15" t="s">
        <v>1644</v>
      </c>
      <c r="P428" s="19">
        <v>1.6</v>
      </c>
      <c r="Q428" s="17">
        <v>20.100000000000001</v>
      </c>
      <c r="R428" s="26">
        <v>82.043000000000006</v>
      </c>
      <c r="S428" s="13">
        <v>182</v>
      </c>
      <c r="T428" s="43">
        <v>58</v>
      </c>
      <c r="U428" s="43">
        <v>2</v>
      </c>
      <c r="V428" s="43">
        <v>10</v>
      </c>
      <c r="W428" s="46">
        <f t="shared" si="47"/>
        <v>0.16666666666666666</v>
      </c>
      <c r="X428" s="16">
        <v>44256</v>
      </c>
      <c r="Y428" s="16">
        <v>44196</v>
      </c>
      <c r="Z428" s="16" t="s">
        <v>1649</v>
      </c>
      <c r="AA428" s="17">
        <v>7308</v>
      </c>
      <c r="AB428" s="17">
        <v>6824.4</v>
      </c>
      <c r="AC428" s="39">
        <f t="shared" si="52"/>
        <v>7.0863372604185043E-2</v>
      </c>
      <c r="AD428" s="19">
        <v>1.87</v>
      </c>
      <c r="AE428" s="19">
        <v>3.51</v>
      </c>
      <c r="AF428" s="18">
        <f t="shared" si="53"/>
        <v>-0.46723646723646717</v>
      </c>
      <c r="AG428" s="17">
        <v>175</v>
      </c>
      <c r="AH428" s="17">
        <v>22815</v>
      </c>
      <c r="AI428" s="19">
        <v>18.71</v>
      </c>
      <c r="AJ428" s="19">
        <v>20.260000000000002</v>
      </c>
      <c r="AK428" s="18">
        <f t="shared" si="54"/>
        <v>-7.6505429417571602E-2</v>
      </c>
      <c r="AL428" s="19">
        <v>11.88</v>
      </c>
      <c r="AM428" s="19">
        <v>21.49</v>
      </c>
      <c r="AN428" s="22">
        <v>4.2599999999999999E-2</v>
      </c>
      <c r="AO428" s="19">
        <v>11.39</v>
      </c>
    </row>
    <row r="429" spans="1:42" ht="17.25" customHeight="1" x14ac:dyDescent="0.35">
      <c r="A429" s="11">
        <v>428</v>
      </c>
      <c r="B429" s="12" t="s">
        <v>1121</v>
      </c>
      <c r="C429" s="11" t="s">
        <v>211</v>
      </c>
      <c r="D429" s="11" t="s">
        <v>1122</v>
      </c>
      <c r="E429" s="11" t="s">
        <v>66</v>
      </c>
      <c r="F429" s="11" t="s">
        <v>1123</v>
      </c>
      <c r="G429" s="13">
        <v>7210.3</v>
      </c>
      <c r="H429" s="13">
        <v>6874.4</v>
      </c>
      <c r="I429" s="14">
        <v>43909</v>
      </c>
      <c r="J429" s="15">
        <v>1.9451689999999999</v>
      </c>
      <c r="K429" s="34" t="s">
        <v>121</v>
      </c>
      <c r="L429" s="15">
        <v>2.4</v>
      </c>
      <c r="M429" s="15">
        <v>9.2999999999999999E-2</v>
      </c>
      <c r="N429" s="15" t="s">
        <v>1644</v>
      </c>
      <c r="P429" s="19">
        <v>5.5</v>
      </c>
      <c r="Q429" s="17">
        <v>109</v>
      </c>
      <c r="S429" s="13">
        <v>331</v>
      </c>
      <c r="T429" s="17">
        <v>64.777777777777771</v>
      </c>
      <c r="U429" s="17">
        <v>2</v>
      </c>
      <c r="V429" s="17">
        <v>7</v>
      </c>
      <c r="W429" s="46">
        <f t="shared" si="47"/>
        <v>0.22222222222222221</v>
      </c>
      <c r="X429" s="16">
        <v>44256</v>
      </c>
      <c r="Y429" s="16">
        <v>44196</v>
      </c>
      <c r="Z429" s="16" t="s">
        <v>1649</v>
      </c>
      <c r="AA429" s="17">
        <v>7131.8</v>
      </c>
      <c r="AB429" s="17">
        <v>7210.3</v>
      </c>
      <c r="AC429" s="39">
        <f t="shared" si="52"/>
        <v>-1.0887203029000181E-2</v>
      </c>
      <c r="AD429" s="19">
        <v>13.18</v>
      </c>
      <c r="AE429" s="19">
        <v>9.5500000000000007</v>
      </c>
      <c r="AF429" s="18">
        <f t="shared" si="53"/>
        <v>0.38010471204188467</v>
      </c>
      <c r="AG429" s="17">
        <v>562.20000000000005</v>
      </c>
      <c r="AH429" s="17">
        <v>3676.3</v>
      </c>
      <c r="AI429" s="19">
        <v>145.74</v>
      </c>
      <c r="AJ429" s="19">
        <v>111.79</v>
      </c>
      <c r="AK429" s="18">
        <f t="shared" si="54"/>
        <v>0.30369442705072008</v>
      </c>
      <c r="AL429" s="19">
        <v>39.36</v>
      </c>
      <c r="AM429" s="19">
        <v>180.67</v>
      </c>
      <c r="AO429" s="19">
        <v>13.66</v>
      </c>
    </row>
    <row r="430" spans="1:42" ht="17.25" customHeight="1" x14ac:dyDescent="0.35">
      <c r="A430" s="11">
        <v>429</v>
      </c>
      <c r="B430" s="12" t="s">
        <v>1627</v>
      </c>
      <c r="C430" s="11" t="s">
        <v>196</v>
      </c>
      <c r="D430" s="11" t="s">
        <v>1628</v>
      </c>
      <c r="E430" s="11" t="s">
        <v>66</v>
      </c>
      <c r="F430" s="11" t="s">
        <v>1629</v>
      </c>
      <c r="G430" s="13">
        <v>7195</v>
      </c>
      <c r="H430" s="13">
        <v>6934</v>
      </c>
      <c r="I430" s="14">
        <v>43913</v>
      </c>
      <c r="J430" s="15">
        <v>4.42</v>
      </c>
      <c r="K430" s="15" t="s">
        <v>121</v>
      </c>
      <c r="L430" s="15">
        <v>5.8</v>
      </c>
      <c r="M430" s="15">
        <f>1.81+0.87</f>
        <v>2.68</v>
      </c>
      <c r="N430" s="15" t="s">
        <v>1644</v>
      </c>
      <c r="P430" s="19">
        <v>9</v>
      </c>
      <c r="Q430" s="17">
        <v>160</v>
      </c>
      <c r="R430" s="26">
        <v>56.07</v>
      </c>
      <c r="S430" s="13">
        <v>281.33999999999997</v>
      </c>
      <c r="T430" s="43">
        <v>59</v>
      </c>
      <c r="U430" s="43">
        <v>3</v>
      </c>
      <c r="V430" s="43">
        <v>10</v>
      </c>
      <c r="W430" s="46">
        <f t="shared" si="47"/>
        <v>0.23076923076923078</v>
      </c>
      <c r="X430" s="16">
        <v>44235</v>
      </c>
      <c r="Y430" s="16">
        <v>44196</v>
      </c>
      <c r="Z430" s="16" t="s">
        <v>1649</v>
      </c>
      <c r="AA430" s="17">
        <v>7004</v>
      </c>
      <c r="AB430" s="17">
        <v>7195</v>
      </c>
      <c r="AC430" s="39">
        <f t="shared" si="52"/>
        <v>-2.6546212647671995E-2</v>
      </c>
      <c r="AD430" s="19">
        <v>4.2</v>
      </c>
      <c r="AE430" s="19">
        <v>3.52</v>
      </c>
      <c r="AF430" s="18">
        <f t="shared" si="53"/>
        <v>0.19318181818181823</v>
      </c>
      <c r="AG430" s="17">
        <v>6127</v>
      </c>
      <c r="AH430" s="17">
        <v>22331.4</v>
      </c>
      <c r="AI430" s="19">
        <v>123.22</v>
      </c>
      <c r="AJ430" s="19">
        <v>93.26</v>
      </c>
      <c r="AK430" s="18">
        <f t="shared" si="54"/>
        <v>0.32125241260990772</v>
      </c>
      <c r="AL430" s="19">
        <v>65.09</v>
      </c>
      <c r="AM430" s="19">
        <v>129.12</v>
      </c>
      <c r="AN430" s="22">
        <v>1.55E-2</v>
      </c>
      <c r="AO430" s="19">
        <v>29.84</v>
      </c>
      <c r="AP430" s="1"/>
    </row>
    <row r="431" spans="1:42" ht="17.25" customHeight="1" x14ac:dyDescent="0.35">
      <c r="A431" s="11">
        <v>430</v>
      </c>
      <c r="B431" s="12" t="s">
        <v>1209</v>
      </c>
      <c r="C431" s="11" t="s">
        <v>34</v>
      </c>
      <c r="D431" s="11" t="s">
        <v>1210</v>
      </c>
      <c r="E431" s="11" t="s">
        <v>66</v>
      </c>
      <c r="F431" s="11" t="s">
        <v>1211</v>
      </c>
      <c r="G431" s="13">
        <v>7183.2</v>
      </c>
      <c r="H431" s="13">
        <v>6909.4</v>
      </c>
      <c r="I431" s="14">
        <v>43923</v>
      </c>
      <c r="J431" s="15">
        <v>3.06</v>
      </c>
      <c r="K431" s="34" t="s">
        <v>1188</v>
      </c>
      <c r="L431" s="15">
        <f>3.1+0.3</f>
        <v>3.4</v>
      </c>
      <c r="M431" s="15">
        <v>0</v>
      </c>
      <c r="N431" s="15" t="s">
        <v>1644</v>
      </c>
      <c r="P431" s="19">
        <v>8.01</v>
      </c>
      <c r="Q431" s="17">
        <v>97</v>
      </c>
      <c r="R431" s="26">
        <v>83</v>
      </c>
      <c r="S431" s="13">
        <v>258</v>
      </c>
      <c r="T431" s="43"/>
      <c r="U431" s="43"/>
      <c r="V431" s="43"/>
      <c r="W431" s="46" t="e">
        <f t="shared" si="47"/>
        <v>#DIV/0!</v>
      </c>
      <c r="X431" s="16">
        <v>44252</v>
      </c>
      <c r="Y431" s="16">
        <v>44196</v>
      </c>
      <c r="Z431" s="16" t="s">
        <v>1649</v>
      </c>
      <c r="AA431" s="17">
        <v>6321</v>
      </c>
      <c r="AB431" s="17">
        <v>7183</v>
      </c>
      <c r="AC431" s="39">
        <f t="shared" si="52"/>
        <v>-0.12000556870388417</v>
      </c>
      <c r="AD431" s="19">
        <v>4.38</v>
      </c>
      <c r="AE431" s="19">
        <v>5.17</v>
      </c>
      <c r="AF431" s="18">
        <f t="shared" si="53"/>
        <v>-0.15280464216634429</v>
      </c>
      <c r="AG431" s="17">
        <v>1243</v>
      </c>
      <c r="AH431" s="17">
        <v>5228</v>
      </c>
      <c r="AI431" s="19">
        <v>68.180000000000007</v>
      </c>
      <c r="AJ431" s="19">
        <v>64.16</v>
      </c>
      <c r="AK431" s="18">
        <f t="shared" si="54"/>
        <v>6.2655860349127346E-2</v>
      </c>
      <c r="AL431" s="19">
        <v>22.51</v>
      </c>
      <c r="AM431" s="19">
        <v>95.96</v>
      </c>
      <c r="AO431" s="19">
        <v>21.44</v>
      </c>
    </row>
    <row r="432" spans="1:42" ht="17.25" customHeight="1" x14ac:dyDescent="0.35">
      <c r="A432" s="11">
        <v>431</v>
      </c>
      <c r="B432" s="12" t="s">
        <v>1293</v>
      </c>
      <c r="C432" s="11" t="s">
        <v>864</v>
      </c>
      <c r="D432" s="11" t="s">
        <v>1294</v>
      </c>
      <c r="E432" s="11" t="s">
        <v>66</v>
      </c>
      <c r="F432" s="11" t="s">
        <v>1295</v>
      </c>
      <c r="G432" s="13">
        <v>7160</v>
      </c>
      <c r="H432" s="13">
        <v>7057</v>
      </c>
      <c r="I432" s="14">
        <v>43903</v>
      </c>
      <c r="J432" s="15">
        <v>2.17</v>
      </c>
      <c r="K432" s="34" t="s">
        <v>122</v>
      </c>
      <c r="L432" s="15">
        <v>4.8</v>
      </c>
      <c r="M432" s="15">
        <v>0.11</v>
      </c>
      <c r="N432" s="15" t="s">
        <v>1644</v>
      </c>
      <c r="P432" s="19">
        <v>6.1</v>
      </c>
      <c r="Q432" s="17">
        <v>115</v>
      </c>
      <c r="R432" s="26">
        <v>55</v>
      </c>
      <c r="S432" s="13">
        <v>275</v>
      </c>
      <c r="T432" s="43">
        <v>62.166666666666664</v>
      </c>
      <c r="U432" s="43">
        <v>3</v>
      </c>
      <c r="V432" s="43">
        <v>9</v>
      </c>
      <c r="W432" s="46">
        <f t="shared" si="47"/>
        <v>0.25</v>
      </c>
      <c r="X432" s="16">
        <v>44244</v>
      </c>
      <c r="Y432" s="16">
        <v>44196</v>
      </c>
      <c r="Z432" s="16" t="s">
        <v>1649</v>
      </c>
      <c r="AA432" s="17">
        <v>7055</v>
      </c>
      <c r="AB432" s="17">
        <v>7160</v>
      </c>
      <c r="AC432" s="39">
        <f t="shared" si="52"/>
        <v>-1.4664804469273743E-2</v>
      </c>
      <c r="AD432" s="19">
        <v>-3.53</v>
      </c>
      <c r="AE432" s="19">
        <v>3.68</v>
      </c>
      <c r="AF432" s="18">
        <f t="shared" si="53"/>
        <v>-1.9592391304347825</v>
      </c>
      <c r="AG432" s="17">
        <v>989</v>
      </c>
      <c r="AH432" s="17">
        <v>9481</v>
      </c>
      <c r="AI432" s="19">
        <v>75.260000000000005</v>
      </c>
      <c r="AJ432" s="19">
        <v>63.71</v>
      </c>
      <c r="AK432" s="18">
        <f t="shared" si="54"/>
        <v>0.18129022131533518</v>
      </c>
      <c r="AL432" s="19">
        <v>28.56</v>
      </c>
      <c r="AM432" s="19">
        <v>87.89</v>
      </c>
      <c r="AN432" s="22">
        <v>1.34E-2</v>
      </c>
    </row>
    <row r="433" spans="1:42" ht="17.25" customHeight="1" x14ac:dyDescent="0.35">
      <c r="A433" s="11">
        <v>432</v>
      </c>
      <c r="B433" s="12" t="s">
        <v>1373</v>
      </c>
      <c r="C433" s="11" t="s">
        <v>438</v>
      </c>
      <c r="D433" s="11" t="s">
        <v>1374</v>
      </c>
      <c r="E433" s="11" t="s">
        <v>66</v>
      </c>
      <c r="F433" s="11" t="s">
        <v>1375</v>
      </c>
      <c r="G433" s="13">
        <v>7159.4</v>
      </c>
      <c r="H433" s="13">
        <v>7314.2</v>
      </c>
      <c r="I433" s="14">
        <v>43950</v>
      </c>
      <c r="J433" s="15">
        <v>2.8</v>
      </c>
      <c r="K433" s="34" t="s">
        <v>121</v>
      </c>
      <c r="L433" s="15">
        <v>5.27</v>
      </c>
      <c r="M433" s="15">
        <v>0.14000000000000001</v>
      </c>
      <c r="N433" s="15" t="s">
        <v>1644</v>
      </c>
      <c r="P433" s="19">
        <v>5.758</v>
      </c>
      <c r="Q433" s="17">
        <v>89</v>
      </c>
      <c r="R433" s="26">
        <v>64.66</v>
      </c>
      <c r="S433" s="13">
        <v>1719.2460000000001</v>
      </c>
      <c r="W433" s="46" t="e">
        <f t="shared" si="47"/>
        <v>#DIV/0!</v>
      </c>
      <c r="X433" s="16">
        <v>44253</v>
      </c>
      <c r="Y433" s="16">
        <v>44196</v>
      </c>
      <c r="Z433" s="16" t="s">
        <v>1649</v>
      </c>
      <c r="AA433" s="17">
        <v>4578</v>
      </c>
      <c r="AB433" s="17">
        <v>4566</v>
      </c>
      <c r="AC433" s="39">
        <f t="shared" si="52"/>
        <v>2.6281208935611039E-3</v>
      </c>
      <c r="AD433" s="19">
        <v>14.98</v>
      </c>
      <c r="AE433" s="19">
        <v>2.27</v>
      </c>
      <c r="AF433" s="18">
        <f t="shared" si="53"/>
        <v>5.5991189427312777</v>
      </c>
      <c r="AG433" s="17">
        <v>873</v>
      </c>
      <c r="AH433" s="17">
        <v>34000</v>
      </c>
      <c r="AI433" s="19">
        <v>82.84</v>
      </c>
      <c r="AJ433" s="19">
        <v>78.25</v>
      </c>
      <c r="AK433" s="18">
        <f t="shared" si="54"/>
        <v>5.8658146964856273E-2</v>
      </c>
      <c r="AL433" s="19">
        <v>30.6</v>
      </c>
      <c r="AM433" s="19">
        <v>95.43</v>
      </c>
      <c r="AO433" s="19">
        <v>6.23</v>
      </c>
    </row>
    <row r="434" spans="1:42" ht="17.25" customHeight="1" x14ac:dyDescent="0.35">
      <c r="A434" s="11">
        <v>433</v>
      </c>
      <c r="B434" s="12" t="s">
        <v>55</v>
      </c>
      <c r="C434" s="11" t="s">
        <v>7</v>
      </c>
      <c r="D434" s="11" t="s">
        <v>56</v>
      </c>
      <c r="E434" s="11" t="s">
        <v>66</v>
      </c>
      <c r="F434" s="11" t="s">
        <v>88</v>
      </c>
      <c r="G434" s="13">
        <v>7136.4</v>
      </c>
      <c r="H434" s="13">
        <v>7395.8</v>
      </c>
      <c r="I434" s="14">
        <v>43916</v>
      </c>
      <c r="J434" s="15">
        <v>3.7589999999999999</v>
      </c>
      <c r="K434" s="34" t="s">
        <v>122</v>
      </c>
      <c r="L434" s="15">
        <v>8.6</v>
      </c>
      <c r="M434" s="15">
        <v>0.1744</v>
      </c>
      <c r="N434" s="15" t="s">
        <v>1644</v>
      </c>
      <c r="P434" s="19">
        <v>9.1489999999999991</v>
      </c>
      <c r="Q434" s="17">
        <v>203</v>
      </c>
      <c r="R434" s="26">
        <v>45.140999999999998</v>
      </c>
      <c r="S434" s="13">
        <v>400.01</v>
      </c>
      <c r="T434" s="43">
        <v>60</v>
      </c>
      <c r="U434" s="43">
        <v>3</v>
      </c>
      <c r="V434" s="43">
        <v>6</v>
      </c>
      <c r="W434" s="46">
        <f t="shared" si="47"/>
        <v>0.33333333333333331</v>
      </c>
      <c r="X434" s="16">
        <v>44239</v>
      </c>
      <c r="Y434" s="16">
        <v>44196</v>
      </c>
      <c r="Z434" s="16" t="s">
        <v>1649</v>
      </c>
      <c r="AA434" s="17">
        <v>6684</v>
      </c>
      <c r="AB434" s="17">
        <v>7136</v>
      </c>
      <c r="AC434" s="39">
        <f t="shared" si="52"/>
        <v>-6.3340807174887895E-2</v>
      </c>
      <c r="AD434" s="19">
        <v>4.7</v>
      </c>
      <c r="AE434" s="19">
        <v>4.6100000000000003</v>
      </c>
      <c r="AF434" s="18">
        <f t="shared" si="53"/>
        <v>1.9522776572668082E-2</v>
      </c>
      <c r="AG434" s="17">
        <v>4072.5419999999999</v>
      </c>
      <c r="AH434" s="17">
        <v>9152.0740000000005</v>
      </c>
      <c r="AI434" s="19">
        <v>125.75</v>
      </c>
      <c r="AJ434" s="19">
        <v>112.75</v>
      </c>
      <c r="AK434" s="18">
        <f t="shared" si="54"/>
        <v>0.11529933481152993</v>
      </c>
      <c r="AL434" s="19">
        <v>62.95</v>
      </c>
      <c r="AM434" s="19">
        <v>133.29</v>
      </c>
      <c r="AN434" s="22">
        <v>1.4999999999999999E-2</v>
      </c>
      <c r="AO434" s="19">
        <v>28.04</v>
      </c>
    </row>
    <row r="435" spans="1:42" ht="17.25" customHeight="1" x14ac:dyDescent="0.35">
      <c r="A435" s="11">
        <v>434</v>
      </c>
      <c r="B435" s="12" t="s">
        <v>1455</v>
      </c>
      <c r="C435" s="11" t="s">
        <v>35</v>
      </c>
      <c r="D435" s="11" t="s">
        <v>1456</v>
      </c>
      <c r="E435" s="11" t="s">
        <v>66</v>
      </c>
      <c r="F435" s="11" t="s">
        <v>1457</v>
      </c>
      <c r="G435" s="13">
        <v>7105.2</v>
      </c>
      <c r="H435" s="13">
        <v>6418.3</v>
      </c>
      <c r="I435" s="14">
        <v>44211</v>
      </c>
      <c r="J435" s="15">
        <v>1.62</v>
      </c>
      <c r="K435" s="34" t="s">
        <v>121</v>
      </c>
      <c r="L435" s="15">
        <v>3.9</v>
      </c>
      <c r="M435" s="15">
        <v>0</v>
      </c>
      <c r="N435" s="15" t="s">
        <v>1644</v>
      </c>
      <c r="P435" s="19">
        <v>4.0999999999999996</v>
      </c>
      <c r="Q435" s="17">
        <v>68</v>
      </c>
      <c r="R435" s="26">
        <v>60.38</v>
      </c>
      <c r="S435" s="13">
        <v>823.82</v>
      </c>
      <c r="T435" s="44"/>
      <c r="U435" s="44"/>
      <c r="V435" s="44"/>
      <c r="W435" s="46" t="e">
        <f t="shared" si="47"/>
        <v>#DIV/0!</v>
      </c>
      <c r="X435" s="16">
        <v>44155</v>
      </c>
      <c r="Y435" s="16">
        <v>44104</v>
      </c>
      <c r="AA435" s="17">
        <v>6944</v>
      </c>
      <c r="AB435" s="17">
        <v>7105</v>
      </c>
      <c r="AC435" s="39">
        <f t="shared" si="52"/>
        <v>-2.2660098522167486E-2</v>
      </c>
      <c r="AD435" s="19">
        <v>-1.52</v>
      </c>
      <c r="AE435" s="19">
        <v>-0.51</v>
      </c>
      <c r="AF435" s="18">
        <f t="shared" si="53"/>
        <v>1.9803921568627452</v>
      </c>
      <c r="AG435" s="17">
        <v>2490.4</v>
      </c>
      <c r="AH435" s="17">
        <v>6957.5</v>
      </c>
      <c r="AI435" s="19">
        <v>40.19</v>
      </c>
      <c r="AJ435" s="19">
        <v>31.98</v>
      </c>
      <c r="AK435" s="18">
        <f t="shared" si="54"/>
        <v>0.25672295184490296</v>
      </c>
      <c r="AL435" s="19">
        <v>11.67</v>
      </c>
      <c r="AM435" s="19">
        <v>51.1</v>
      </c>
    </row>
    <row r="436" spans="1:42" ht="17.25" customHeight="1" x14ac:dyDescent="0.35">
      <c r="A436" s="11">
        <v>435</v>
      </c>
      <c r="B436" s="12" t="s">
        <v>227</v>
      </c>
      <c r="C436" s="11" t="s">
        <v>228</v>
      </c>
      <c r="D436" s="11" t="s">
        <v>229</v>
      </c>
      <c r="E436" s="11" t="s">
        <v>66</v>
      </c>
      <c r="F436" s="11" t="s">
        <v>230</v>
      </c>
      <c r="G436" s="13">
        <v>7070.1</v>
      </c>
      <c r="H436" s="13">
        <v>7159</v>
      </c>
      <c r="I436" s="14">
        <v>44260</v>
      </c>
      <c r="J436" s="15">
        <v>2.71</v>
      </c>
      <c r="K436" s="34" t="s">
        <v>122</v>
      </c>
      <c r="L436" s="15">
        <v>8.9</v>
      </c>
      <c r="M436" s="15">
        <v>4</v>
      </c>
      <c r="N436" s="15" t="s">
        <v>1644</v>
      </c>
      <c r="P436" s="19">
        <v>8.5</v>
      </c>
      <c r="Q436" s="17">
        <v>692</v>
      </c>
      <c r="R436" s="26">
        <v>11.46</v>
      </c>
      <c r="S436" s="13">
        <v>306.60000000000002</v>
      </c>
      <c r="T436" s="43">
        <v>65.7</v>
      </c>
      <c r="U436" s="43">
        <v>6</v>
      </c>
      <c r="V436" s="43">
        <v>3</v>
      </c>
      <c r="W436" s="46">
        <f t="shared" si="47"/>
        <v>0.66666666666666663</v>
      </c>
      <c r="X436" s="16">
        <v>44252</v>
      </c>
      <c r="Y436" s="16">
        <v>44198</v>
      </c>
      <c r="Z436" s="16" t="s">
        <v>1649</v>
      </c>
      <c r="AA436" s="17">
        <v>6971</v>
      </c>
      <c r="AB436" s="17">
        <v>7070</v>
      </c>
      <c r="AC436" s="39">
        <f t="shared" si="52"/>
        <v>-1.4002828854314003E-2</v>
      </c>
      <c r="AD436" s="19">
        <v>6.61</v>
      </c>
      <c r="AE436" s="19">
        <v>3.57</v>
      </c>
      <c r="AF436" s="18">
        <f t="shared" si="53"/>
        <v>0.85154061624649879</v>
      </c>
      <c r="AG436" s="17">
        <v>1136</v>
      </c>
      <c r="AH436" s="17">
        <v>6083</v>
      </c>
      <c r="AI436" s="19">
        <v>153.65</v>
      </c>
      <c r="AJ436" s="19">
        <v>127.89</v>
      </c>
      <c r="AK436" s="18">
        <f t="shared" si="54"/>
        <v>0.20142309797482216</v>
      </c>
      <c r="AL436" s="19">
        <v>76.959999999999994</v>
      </c>
      <c r="AM436" s="19">
        <v>185.82</v>
      </c>
      <c r="AN436" s="22">
        <v>1.35E-2</v>
      </c>
      <c r="AO436" s="19">
        <v>27.69</v>
      </c>
    </row>
    <row r="437" spans="1:42" ht="17.25" customHeight="1" x14ac:dyDescent="0.35">
      <c r="A437" s="11">
        <v>436</v>
      </c>
      <c r="B437" s="12" t="s">
        <v>324</v>
      </c>
      <c r="C437" s="11" t="s">
        <v>24</v>
      </c>
      <c r="D437" s="11" t="s">
        <v>325</v>
      </c>
      <c r="E437" s="11" t="s">
        <v>66</v>
      </c>
      <c r="F437" s="11" t="s">
        <v>326</v>
      </c>
      <c r="G437" s="13">
        <v>6966.9</v>
      </c>
      <c r="H437" s="13">
        <v>6804</v>
      </c>
      <c r="I437" s="14">
        <v>43906</v>
      </c>
      <c r="J437" s="15">
        <v>1.59</v>
      </c>
      <c r="K437" s="34" t="s">
        <v>122</v>
      </c>
      <c r="L437" s="15">
        <v>6.2</v>
      </c>
      <c r="M437" s="15">
        <v>0.2</v>
      </c>
      <c r="N437" s="15" t="s">
        <v>1644</v>
      </c>
      <c r="P437" s="19">
        <v>4</v>
      </c>
      <c r="Q437" s="17">
        <v>559</v>
      </c>
      <c r="R437" s="26">
        <v>5.78</v>
      </c>
      <c r="S437" s="13">
        <v>220.22</v>
      </c>
      <c r="T437" s="43">
        <v>60.5</v>
      </c>
      <c r="U437" s="43">
        <v>4</v>
      </c>
      <c r="V437" s="43">
        <v>6</v>
      </c>
      <c r="W437" s="46">
        <f t="shared" si="47"/>
        <v>0.4</v>
      </c>
      <c r="X437" s="16">
        <v>44239</v>
      </c>
      <c r="Y437" s="16">
        <v>44198</v>
      </c>
      <c r="Z437" s="16" t="s">
        <v>1649</v>
      </c>
      <c r="AA437" s="17">
        <v>6664</v>
      </c>
      <c r="AB437" s="17">
        <v>6967</v>
      </c>
      <c r="AC437" s="39">
        <f t="shared" si="52"/>
        <v>-4.3490742069757428E-2</v>
      </c>
      <c r="AD437" s="19">
        <v>-0.21</v>
      </c>
      <c r="AE437" s="19">
        <v>1.64</v>
      </c>
      <c r="AF437" s="18">
        <f t="shared" si="53"/>
        <v>-1.1280487804878048</v>
      </c>
      <c r="AG437" s="17">
        <v>1255.6300000000001</v>
      </c>
      <c r="AH437" s="17">
        <v>7698.87</v>
      </c>
      <c r="AI437" s="19">
        <v>14.46</v>
      </c>
      <c r="AJ437" s="19">
        <v>14.01</v>
      </c>
      <c r="AK437" s="18">
        <f t="shared" si="54"/>
        <v>3.2119914346895151E-2</v>
      </c>
      <c r="AL437" s="19">
        <v>6.96</v>
      </c>
      <c r="AM437" s="19">
        <v>21.24</v>
      </c>
      <c r="AN437" s="22">
        <v>3.1199999999999999E-2</v>
      </c>
      <c r="AP437" s="41"/>
    </row>
    <row r="438" spans="1:42" ht="17.25" customHeight="1" x14ac:dyDescent="0.35">
      <c r="A438" s="11">
        <v>437</v>
      </c>
      <c r="B438" s="12" t="s">
        <v>420</v>
      </c>
      <c r="C438" s="11" t="s">
        <v>228</v>
      </c>
      <c r="D438" s="11" t="s">
        <v>421</v>
      </c>
      <c r="E438" s="11" t="s">
        <v>66</v>
      </c>
      <c r="F438" s="11" t="s">
        <v>422</v>
      </c>
      <c r="G438" s="13">
        <v>6964.3</v>
      </c>
      <c r="H438" s="13">
        <v>7014.6</v>
      </c>
      <c r="I438" s="14">
        <v>43910</v>
      </c>
      <c r="J438" s="15">
        <v>3.05</v>
      </c>
      <c r="K438" s="34" t="s">
        <v>124</v>
      </c>
      <c r="L438" s="15">
        <v>3.5</v>
      </c>
      <c r="M438" s="15">
        <v>0</v>
      </c>
      <c r="N438" s="15" t="s">
        <v>1644</v>
      </c>
      <c r="P438" s="19">
        <v>10</v>
      </c>
      <c r="Q438" s="17">
        <v>125.5</v>
      </c>
      <c r="R438" s="26">
        <v>71.2</v>
      </c>
      <c r="S438" s="13">
        <v>292.39999999999998</v>
      </c>
      <c r="T438" s="43">
        <v>60</v>
      </c>
      <c r="U438" s="43">
        <v>4</v>
      </c>
      <c r="V438" s="43">
        <v>10</v>
      </c>
      <c r="W438" s="46">
        <f t="shared" si="47"/>
        <v>0.2857142857142857</v>
      </c>
      <c r="X438" s="16">
        <v>44251</v>
      </c>
      <c r="Y438" s="16">
        <v>44196</v>
      </c>
      <c r="Z438" s="16" t="s">
        <v>1649</v>
      </c>
      <c r="AA438" s="17">
        <v>6658</v>
      </c>
      <c r="AB438" s="17">
        <v>6964</v>
      </c>
      <c r="AC438" s="39">
        <f t="shared" si="52"/>
        <v>-4.3940264215967834E-2</v>
      </c>
      <c r="AD438" s="19">
        <v>4.84</v>
      </c>
      <c r="AE438" s="19">
        <v>7.34</v>
      </c>
      <c r="AF438" s="18">
        <f t="shared" si="53"/>
        <v>-0.34059945504087197</v>
      </c>
      <c r="AG438" s="17">
        <v>863.5</v>
      </c>
      <c r="AH438" s="17">
        <v>7433.6</v>
      </c>
      <c r="AI438" s="19">
        <v>137.47</v>
      </c>
      <c r="AJ438" s="19">
        <v>108.42</v>
      </c>
      <c r="AK438" s="18">
        <f t="shared" si="54"/>
        <v>0.26793949455819954</v>
      </c>
      <c r="AL438" s="19">
        <v>71.05</v>
      </c>
      <c r="AM438" s="19">
        <v>148.13999999999999</v>
      </c>
      <c r="AN438" s="22">
        <v>2.8899999999999999E-2</v>
      </c>
      <c r="AO438" s="19">
        <v>28.83</v>
      </c>
    </row>
    <row r="439" spans="1:42" ht="17.25" customHeight="1" x14ac:dyDescent="0.35">
      <c r="A439" s="11">
        <v>438</v>
      </c>
      <c r="B439" s="12" t="s">
        <v>505</v>
      </c>
      <c r="C439" s="11" t="s">
        <v>6</v>
      </c>
      <c r="D439" s="11" t="s">
        <v>506</v>
      </c>
      <c r="E439" s="11" t="s">
        <v>66</v>
      </c>
      <c r="F439" s="11" t="s">
        <v>507</v>
      </c>
      <c r="G439" s="13">
        <v>6941.3</v>
      </c>
      <c r="H439" s="13">
        <v>6454.7</v>
      </c>
      <c r="I439" s="14">
        <v>43899</v>
      </c>
      <c r="J439" s="15">
        <v>2.7</v>
      </c>
      <c r="K439" s="34" t="s">
        <v>122</v>
      </c>
      <c r="L439" s="15">
        <v>6.5</v>
      </c>
      <c r="M439" s="15">
        <v>0.2</v>
      </c>
      <c r="N439" s="15" t="s">
        <v>1644</v>
      </c>
      <c r="P439" s="19">
        <v>5.6</v>
      </c>
      <c r="Q439" s="17">
        <v>84</v>
      </c>
      <c r="R439" s="26">
        <v>66.090999999999994</v>
      </c>
      <c r="S439" s="13">
        <v>256</v>
      </c>
      <c r="T439" s="43"/>
      <c r="U439" s="43"/>
      <c r="V439" s="43"/>
      <c r="W439" s="46" t="e">
        <f t="shared" si="47"/>
        <v>#DIV/0!</v>
      </c>
      <c r="X439" s="16">
        <v>44249</v>
      </c>
      <c r="Y439" s="16">
        <v>44196</v>
      </c>
      <c r="Z439" s="16" t="s">
        <v>1649</v>
      </c>
      <c r="AA439" s="17">
        <v>4192.7120000000004</v>
      </c>
      <c r="AB439" s="17">
        <v>4879.5929999999998</v>
      </c>
      <c r="AC439" s="39">
        <f t="shared" si="52"/>
        <v>-0.14076604339747176</v>
      </c>
      <c r="AD439" s="19">
        <v>9.94</v>
      </c>
      <c r="AE439" s="19">
        <v>13.75</v>
      </c>
      <c r="AF439" s="18">
        <f t="shared" si="53"/>
        <v>-0.27709090909090911</v>
      </c>
      <c r="AG439" s="17">
        <v>4593.1120000000001</v>
      </c>
      <c r="AH439" s="17">
        <v>142601.10500000001</v>
      </c>
      <c r="AI439" s="19">
        <v>126.41</v>
      </c>
      <c r="AJ439" s="19">
        <v>162.38999999999999</v>
      </c>
      <c r="AK439" s="18">
        <f t="shared" si="54"/>
        <v>-0.22156536732557419</v>
      </c>
      <c r="AL439" s="19">
        <v>85.09</v>
      </c>
      <c r="AM439" s="19">
        <v>164.72</v>
      </c>
      <c r="AN439" s="22">
        <v>2.81E-2</v>
      </c>
      <c r="AO439" s="19">
        <v>16.02</v>
      </c>
    </row>
    <row r="440" spans="1:42" ht="17.25" customHeight="1" x14ac:dyDescent="0.35">
      <c r="A440" s="11">
        <v>439</v>
      </c>
      <c r="B440" s="12" t="s">
        <v>1545</v>
      </c>
      <c r="C440" s="11" t="s">
        <v>2</v>
      </c>
      <c r="D440" s="11" t="s">
        <v>1546</v>
      </c>
      <c r="E440" s="11" t="s">
        <v>66</v>
      </c>
      <c r="F440" s="11" t="s">
        <v>1545</v>
      </c>
      <c r="G440" s="13">
        <v>6915</v>
      </c>
      <c r="H440" s="13">
        <v>6405</v>
      </c>
      <c r="I440" s="14">
        <v>43902</v>
      </c>
      <c r="J440" s="15">
        <v>5.59</v>
      </c>
      <c r="K440" s="15" t="s">
        <v>122</v>
      </c>
      <c r="L440" s="15">
        <v>6.2</v>
      </c>
      <c r="M440" s="15">
        <v>0.11</v>
      </c>
      <c r="N440" s="15" t="s">
        <v>1644</v>
      </c>
      <c r="P440" s="19">
        <v>12.78</v>
      </c>
      <c r="Q440" s="17">
        <v>235</v>
      </c>
      <c r="R440" s="26">
        <v>54.280999999999999</v>
      </c>
      <c r="S440" s="13">
        <v>380.05599999999998</v>
      </c>
      <c r="T440" s="43">
        <v>65</v>
      </c>
      <c r="U440" s="43">
        <v>6</v>
      </c>
      <c r="V440" s="43">
        <v>3</v>
      </c>
      <c r="W440" s="46">
        <f t="shared" si="47"/>
        <v>0.66666666666666663</v>
      </c>
      <c r="X440" s="16">
        <v>44253</v>
      </c>
      <c r="Y440" s="20">
        <v>44196</v>
      </c>
      <c r="Z440" s="16" t="s">
        <v>1649</v>
      </c>
      <c r="AA440" s="17">
        <v>6207</v>
      </c>
      <c r="AB440" s="17">
        <v>6915</v>
      </c>
      <c r="AC440" s="39">
        <f t="shared" si="52"/>
        <v>-0.10238611713665943</v>
      </c>
      <c r="AD440" s="19">
        <v>-0.3</v>
      </c>
      <c r="AE440" s="19">
        <v>3.71</v>
      </c>
      <c r="AF440" s="18">
        <f t="shared" si="53"/>
        <v>-1.0808625336927222</v>
      </c>
      <c r="AG440" s="17">
        <v>2837</v>
      </c>
      <c r="AH440" s="17">
        <v>8414</v>
      </c>
      <c r="AI440" s="19">
        <v>37.57</v>
      </c>
      <c r="AJ440" s="19">
        <v>35.159999999999997</v>
      </c>
      <c r="AK440" s="18">
        <f t="shared" si="54"/>
        <v>6.8543799772468827E-2</v>
      </c>
      <c r="AL440" s="19">
        <v>10.55</v>
      </c>
      <c r="AM440" s="19">
        <v>39.299999999999997</v>
      </c>
      <c r="AP440" s="1" t="s">
        <v>1547</v>
      </c>
    </row>
    <row r="441" spans="1:42" ht="17.25" customHeight="1" x14ac:dyDescent="0.35">
      <c r="A441" s="11">
        <v>440</v>
      </c>
      <c r="B441" s="12" t="s">
        <v>596</v>
      </c>
      <c r="C441" s="11" t="s">
        <v>6</v>
      </c>
      <c r="D441" s="11" t="s">
        <v>597</v>
      </c>
      <c r="E441" s="11" t="s">
        <v>66</v>
      </c>
      <c r="F441" s="11" t="s">
        <v>598</v>
      </c>
      <c r="G441" s="13">
        <v>6895.1</v>
      </c>
      <c r="H441" s="13">
        <v>6658.9</v>
      </c>
      <c r="I441" s="14">
        <v>43900</v>
      </c>
      <c r="J441" s="15">
        <v>4.9000000000000004</v>
      </c>
      <c r="K441" s="34" t="s">
        <v>124</v>
      </c>
      <c r="L441" s="15">
        <v>9.6</v>
      </c>
      <c r="M441" s="15">
        <v>0.72</v>
      </c>
      <c r="N441" s="15" t="s">
        <v>1644</v>
      </c>
      <c r="P441" s="19">
        <v>9.5</v>
      </c>
      <c r="Q441" s="17">
        <v>123</v>
      </c>
      <c r="R441" s="26">
        <v>77</v>
      </c>
      <c r="S441" s="13">
        <v>257</v>
      </c>
      <c r="T441" s="43">
        <v>59.4</v>
      </c>
      <c r="U441" s="43">
        <v>1</v>
      </c>
      <c r="V441" s="43">
        <v>6</v>
      </c>
      <c r="W441" s="46">
        <f t="shared" si="47"/>
        <v>0.14285714285714285</v>
      </c>
      <c r="X441" s="16">
        <v>44250</v>
      </c>
      <c r="Y441" s="16">
        <v>44196</v>
      </c>
      <c r="Z441" s="16" t="s">
        <v>1649</v>
      </c>
      <c r="AA441" s="17">
        <v>5975</v>
      </c>
      <c r="AB441" s="17">
        <v>6087</v>
      </c>
      <c r="AC441" s="39">
        <f t="shared" si="52"/>
        <v>-1.8399868572367341E-2</v>
      </c>
      <c r="AD441" s="19">
        <v>5.46</v>
      </c>
      <c r="AE441" s="19">
        <v>6.63</v>
      </c>
      <c r="AF441" s="18">
        <f t="shared" si="53"/>
        <v>-0.1764705882352941</v>
      </c>
      <c r="AG441" s="17">
        <v>707</v>
      </c>
      <c r="AH441" s="17">
        <v>170003</v>
      </c>
      <c r="AI441" s="19">
        <v>93.14</v>
      </c>
      <c r="AJ441" s="19">
        <v>102.68</v>
      </c>
      <c r="AK441" s="18">
        <f t="shared" si="54"/>
        <v>-9.2910011686793983E-2</v>
      </c>
      <c r="AL441" s="19">
        <v>60.67</v>
      </c>
      <c r="AM441" s="19">
        <v>103.08</v>
      </c>
      <c r="AN441" s="22">
        <v>2.8000000000000001E-2</v>
      </c>
      <c r="AO441" s="19">
        <v>18.61</v>
      </c>
    </row>
    <row r="442" spans="1:42" ht="17.25" customHeight="1" x14ac:dyDescent="0.35">
      <c r="A442" s="11">
        <v>441</v>
      </c>
      <c r="B442" s="12" t="s">
        <v>682</v>
      </c>
      <c r="C442" s="11" t="s">
        <v>683</v>
      </c>
      <c r="D442" s="11" t="s">
        <v>684</v>
      </c>
      <c r="E442" s="11" t="s">
        <v>66</v>
      </c>
      <c r="F442" s="11" t="s">
        <v>685</v>
      </c>
      <c r="G442" s="13">
        <v>6892.3</v>
      </c>
      <c r="H442" s="13">
        <v>6487.4</v>
      </c>
      <c r="I442" s="14">
        <v>44089</v>
      </c>
      <c r="J442" s="15">
        <v>1.7</v>
      </c>
      <c r="K442" s="34" t="s">
        <v>121</v>
      </c>
      <c r="L442" s="15">
        <v>1.8</v>
      </c>
      <c r="M442" s="15">
        <v>0.41778399999999999</v>
      </c>
      <c r="N442" s="15" t="s">
        <v>1644</v>
      </c>
      <c r="P442" s="19">
        <v>6.7</v>
      </c>
      <c r="Q442" s="17">
        <v>120</v>
      </c>
      <c r="R442" s="26">
        <v>55.712000000000003</v>
      </c>
      <c r="S442" s="13">
        <v>256.697</v>
      </c>
      <c r="T442" s="17">
        <v>63</v>
      </c>
      <c r="U442" s="17">
        <v>3</v>
      </c>
      <c r="V442" s="17">
        <v>7</v>
      </c>
      <c r="W442" s="46">
        <f t="shared" si="47"/>
        <v>0.3</v>
      </c>
      <c r="X442" s="16">
        <v>44041</v>
      </c>
      <c r="Y442" s="16">
        <v>43982</v>
      </c>
      <c r="AA442" s="17">
        <v>7085.12</v>
      </c>
      <c r="AB442" s="17">
        <v>9892.3029999999999</v>
      </c>
      <c r="AC442" s="39">
        <f t="shared" si="52"/>
        <v>-0.28377446586502658</v>
      </c>
      <c r="AD442" s="19">
        <v>8.11</v>
      </c>
      <c r="AE442" s="19">
        <v>7.99</v>
      </c>
      <c r="AF442" s="18">
        <f t="shared" si="53"/>
        <v>1.5018773466833444E-2</v>
      </c>
      <c r="AG442" s="17">
        <v>2870.02</v>
      </c>
      <c r="AH442" s="17">
        <v>7669.8850000000002</v>
      </c>
      <c r="AI442" s="19">
        <v>352.7</v>
      </c>
      <c r="AJ442" s="19">
        <v>265.70999999999998</v>
      </c>
      <c r="AK442" s="18">
        <f t="shared" si="54"/>
        <v>0.3273870008656054</v>
      </c>
      <c r="AL442" s="19">
        <v>154.33000000000001</v>
      </c>
      <c r="AM442" s="19">
        <v>369.2</v>
      </c>
      <c r="AN442" s="22">
        <v>8.8000000000000005E-3</v>
      </c>
      <c r="AO442" s="19">
        <v>38.21</v>
      </c>
    </row>
    <row r="443" spans="1:42" ht="17.25" customHeight="1" x14ac:dyDescent="0.35">
      <c r="A443" s="11">
        <v>442</v>
      </c>
      <c r="B443" s="12" t="s">
        <v>773</v>
      </c>
      <c r="C443" s="11" t="s">
        <v>774</v>
      </c>
      <c r="D443" s="11" t="s">
        <v>775</v>
      </c>
      <c r="E443" s="11" t="s">
        <v>66</v>
      </c>
      <c r="F443" s="11" t="s">
        <v>776</v>
      </c>
      <c r="G443" s="13">
        <v>6863.4</v>
      </c>
      <c r="H443" s="13">
        <v>6166</v>
      </c>
      <c r="I443" s="14">
        <v>43903</v>
      </c>
      <c r="J443" s="15">
        <v>3.3</v>
      </c>
      <c r="K443" s="34" t="s">
        <v>121</v>
      </c>
      <c r="L443" s="15">
        <v>3.1</v>
      </c>
      <c r="M443" s="15">
        <v>0.11700000000000001</v>
      </c>
      <c r="N443" s="15" t="s">
        <v>1644</v>
      </c>
      <c r="P443" s="19">
        <v>10.157999999999999</v>
      </c>
      <c r="Q443" s="17">
        <v>205.7</v>
      </c>
      <c r="R443" s="26">
        <v>49.39</v>
      </c>
      <c r="S443" s="13">
        <v>278.8</v>
      </c>
      <c r="T443" s="43"/>
      <c r="U443" s="43"/>
      <c r="V443" s="43"/>
      <c r="W443" s="46" t="e">
        <f t="shared" si="47"/>
        <v>#DIV/0!</v>
      </c>
      <c r="X443" s="16">
        <v>44243</v>
      </c>
      <c r="Y443" s="16">
        <v>44196</v>
      </c>
      <c r="Z443" s="16" t="s">
        <v>1649</v>
      </c>
      <c r="AA443" s="17">
        <v>7027</v>
      </c>
      <c r="AB443" s="17">
        <v>6782</v>
      </c>
      <c r="AC443" s="39">
        <f t="shared" si="52"/>
        <v>3.6125036862282515E-2</v>
      </c>
      <c r="AD443" s="19">
        <v>1.99</v>
      </c>
      <c r="AE443" s="19">
        <v>5.2</v>
      </c>
      <c r="AF443" s="18">
        <f t="shared" si="53"/>
        <v>-0.61730769230769234</v>
      </c>
      <c r="AG443" s="17">
        <v>1083.7</v>
      </c>
      <c r="AH443" s="17">
        <v>4632.7</v>
      </c>
      <c r="AI443" s="19">
        <v>94.79</v>
      </c>
      <c r="AJ443" s="19">
        <v>98.51</v>
      </c>
      <c r="AK443" s="18">
        <f t="shared" si="54"/>
        <v>-3.7762663688965574E-2</v>
      </c>
      <c r="AL443" s="19">
        <v>37.35</v>
      </c>
      <c r="AM443" s="19">
        <v>137.11000000000001</v>
      </c>
      <c r="AN443" s="22">
        <v>1.95E-2</v>
      </c>
      <c r="AO443" s="19">
        <v>67.45</v>
      </c>
    </row>
    <row r="444" spans="1:42" ht="17.25" customHeight="1" x14ac:dyDescent="0.35">
      <c r="A444" s="11">
        <v>443</v>
      </c>
      <c r="B444" s="12" t="s">
        <v>867</v>
      </c>
      <c r="C444" s="11" t="s">
        <v>25</v>
      </c>
      <c r="D444" s="11" t="s">
        <v>868</v>
      </c>
      <c r="E444" s="11" t="s">
        <v>66</v>
      </c>
      <c r="F444" s="11" t="s">
        <v>869</v>
      </c>
      <c r="G444" s="13">
        <v>6845</v>
      </c>
      <c r="H444" s="13">
        <v>6873</v>
      </c>
      <c r="I444" s="14">
        <v>43909</v>
      </c>
      <c r="J444" s="15">
        <v>2.8</v>
      </c>
      <c r="K444" s="34" t="s">
        <v>122</v>
      </c>
      <c r="L444" s="15">
        <v>5</v>
      </c>
      <c r="M444" s="15">
        <v>3.0000000000000001E-3</v>
      </c>
      <c r="N444" s="15" t="s">
        <v>1645</v>
      </c>
      <c r="O444" s="15" t="s">
        <v>1644</v>
      </c>
      <c r="P444" s="19">
        <v>9</v>
      </c>
      <c r="Q444" s="17">
        <v>73</v>
      </c>
      <c r="R444" s="26">
        <v>123</v>
      </c>
      <c r="S444" s="13">
        <v>436</v>
      </c>
      <c r="T444" s="43">
        <v>67.444444444444443</v>
      </c>
      <c r="U444" s="43">
        <v>2</v>
      </c>
      <c r="V444" s="43">
        <v>7</v>
      </c>
      <c r="W444" s="46">
        <f t="shared" si="47"/>
        <v>0.22222222222222221</v>
      </c>
      <c r="X444" s="16">
        <v>44238</v>
      </c>
      <c r="Y444" s="16">
        <v>44196</v>
      </c>
      <c r="Z444" s="16" t="s">
        <v>1649</v>
      </c>
      <c r="AA444" s="17">
        <v>6680</v>
      </c>
      <c r="AB444" s="17">
        <v>6845</v>
      </c>
      <c r="AC444" s="39">
        <f t="shared" si="52"/>
        <v>-2.4105186267348429E-2</v>
      </c>
      <c r="AD444" s="19">
        <v>2.64</v>
      </c>
      <c r="AE444" s="19">
        <v>2.39</v>
      </c>
      <c r="AF444" s="18">
        <f t="shared" si="53"/>
        <v>0.10460251046025104</v>
      </c>
      <c r="AG444" s="17">
        <v>0</v>
      </c>
      <c r="AH444" s="17">
        <v>29666</v>
      </c>
      <c r="AI444" s="19">
        <v>60.55</v>
      </c>
      <c r="AJ444" s="19">
        <v>60.74</v>
      </c>
      <c r="AK444" s="18">
        <f t="shared" si="54"/>
        <v>-3.1280869278894441E-3</v>
      </c>
      <c r="AL444" s="19">
        <v>46.03</v>
      </c>
      <c r="AM444" s="19">
        <v>67.98</v>
      </c>
      <c r="AN444" s="22">
        <v>3.1E-2</v>
      </c>
      <c r="AO444" s="19">
        <v>21.38</v>
      </c>
    </row>
    <row r="445" spans="1:42" ht="17.25" customHeight="1" x14ac:dyDescent="0.35">
      <c r="A445" s="11">
        <v>444</v>
      </c>
      <c r="B445" s="12" t="s">
        <v>952</v>
      </c>
      <c r="C445" s="11" t="s">
        <v>944</v>
      </c>
      <c r="D445" s="11" t="s">
        <v>953</v>
      </c>
      <c r="E445" s="11" t="s">
        <v>66</v>
      </c>
      <c r="F445" s="11" t="s">
        <v>954</v>
      </c>
      <c r="G445" s="13">
        <v>6840</v>
      </c>
      <c r="H445" s="13">
        <v>6583</v>
      </c>
      <c r="I445" s="14">
        <v>43903</v>
      </c>
      <c r="J445" s="15">
        <v>4.4000000000000004</v>
      </c>
      <c r="K445" s="34" t="s">
        <v>124</v>
      </c>
      <c r="L445" s="15">
        <v>2.9</v>
      </c>
      <c r="M445" s="15">
        <v>0.32</v>
      </c>
      <c r="N445" s="15" t="s">
        <v>1644</v>
      </c>
      <c r="P445" s="19">
        <v>8.8000000000000007</v>
      </c>
      <c r="Q445" s="17">
        <v>234</v>
      </c>
      <c r="R445" s="26">
        <v>37</v>
      </c>
      <c r="S445" s="13">
        <v>92</v>
      </c>
      <c r="W445" s="46" t="e">
        <f t="shared" si="47"/>
        <v>#DIV/0!</v>
      </c>
      <c r="X445" s="16">
        <v>44244</v>
      </c>
      <c r="Y445" s="16">
        <v>44196</v>
      </c>
      <c r="Z445" s="16" t="s">
        <v>1649</v>
      </c>
      <c r="AA445" s="17">
        <v>7126</v>
      </c>
      <c r="AB445" s="17">
        <v>6840</v>
      </c>
      <c r="AC445" s="39">
        <f t="shared" si="52"/>
        <v>4.1812865497076024E-2</v>
      </c>
      <c r="AD445" s="19">
        <v>244.21</v>
      </c>
      <c r="AE445" s="19">
        <v>246.62</v>
      </c>
      <c r="AF445" s="18">
        <f t="shared" si="53"/>
        <v>-9.7721190495499016E-3</v>
      </c>
      <c r="AG445" s="17">
        <v>167</v>
      </c>
      <c r="AH445" s="17">
        <v>6399</v>
      </c>
      <c r="AI445" s="19">
        <v>3028.88</v>
      </c>
      <c r="AJ445" s="19">
        <v>4235.41</v>
      </c>
      <c r="AK445" s="18">
        <f t="shared" si="54"/>
        <v>-0.28486734460182128</v>
      </c>
      <c r="AL445" s="19">
        <v>2614</v>
      </c>
      <c r="AM445" s="19">
        <v>3701</v>
      </c>
      <c r="AN445" s="22">
        <v>2.3999999999999998E-3</v>
      </c>
      <c r="AO445" s="19">
        <v>15.19</v>
      </c>
    </row>
    <row r="446" spans="1:42" ht="17.25" customHeight="1" x14ac:dyDescent="0.35">
      <c r="A446" s="11">
        <v>445</v>
      </c>
      <c r="B446" s="12" t="s">
        <v>1040</v>
      </c>
      <c r="C446" s="11" t="s">
        <v>144</v>
      </c>
      <c r="D446" s="11" t="s">
        <v>1041</v>
      </c>
      <c r="E446" s="11" t="s">
        <v>66</v>
      </c>
      <c r="F446" s="11" t="s">
        <v>1042</v>
      </c>
      <c r="G446" s="13">
        <v>6784</v>
      </c>
      <c r="H446" s="13">
        <v>5964</v>
      </c>
      <c r="I446" s="14">
        <v>44160</v>
      </c>
      <c r="J446" s="15">
        <v>9.5630000000000006</v>
      </c>
      <c r="K446" s="34" t="s">
        <v>121</v>
      </c>
      <c r="L446" s="15">
        <v>7.2</v>
      </c>
      <c r="M446" s="15">
        <v>0</v>
      </c>
      <c r="N446" s="15" t="s">
        <v>1644</v>
      </c>
      <c r="P446" s="19">
        <v>20.3</v>
      </c>
      <c r="Q446" s="17">
        <v>122</v>
      </c>
      <c r="R446" s="26">
        <v>167.16399999999999</v>
      </c>
      <c r="S446" s="13">
        <v>7741.335</v>
      </c>
      <c r="T446" s="43">
        <v>69.099999999999994</v>
      </c>
      <c r="U446" s="43">
        <v>2</v>
      </c>
      <c r="V446" s="43">
        <v>8</v>
      </c>
      <c r="W446" s="46">
        <f t="shared" si="47"/>
        <v>0.2</v>
      </c>
      <c r="X446" s="16">
        <v>44074</v>
      </c>
      <c r="Y446" s="16">
        <v>44043</v>
      </c>
      <c r="AA446" s="17">
        <v>7679</v>
      </c>
      <c r="AB446" s="17">
        <v>6784</v>
      </c>
      <c r="AC446" s="39">
        <f t="shared" si="52"/>
        <v>0.13192806603773585</v>
      </c>
      <c r="AD446" s="19">
        <v>6.92</v>
      </c>
      <c r="AE446" s="19">
        <v>5.89</v>
      </c>
      <c r="AF446" s="18">
        <f t="shared" si="53"/>
        <v>0.17487266553480479</v>
      </c>
      <c r="AG446" s="17">
        <v>1654</v>
      </c>
      <c r="AH446" s="17">
        <v>10931</v>
      </c>
      <c r="AI446" s="19">
        <v>379.24</v>
      </c>
      <c r="AJ446" s="19">
        <v>259.54000000000002</v>
      </c>
      <c r="AK446" s="18">
        <f t="shared" si="54"/>
        <v>0.46120058565153726</v>
      </c>
      <c r="AL446" s="19">
        <v>187.68</v>
      </c>
      <c r="AM446" s="19">
        <v>423.74</v>
      </c>
      <c r="AN446" s="22">
        <v>6.1999999999999998E-3</v>
      </c>
      <c r="AO446" s="19">
        <v>56.53</v>
      </c>
    </row>
    <row r="447" spans="1:42" x14ac:dyDescent="0.35">
      <c r="A447" s="11">
        <v>446</v>
      </c>
      <c r="B447" s="12" t="s">
        <v>1124</v>
      </c>
      <c r="C447" s="11" t="s">
        <v>6</v>
      </c>
      <c r="D447" s="11" t="s">
        <v>1125</v>
      </c>
      <c r="E447" s="11" t="s">
        <v>66</v>
      </c>
      <c r="F447" s="11" t="s">
        <v>1126</v>
      </c>
      <c r="G447" s="13">
        <v>6755</v>
      </c>
      <c r="H447" s="13">
        <v>6762</v>
      </c>
      <c r="I447" s="14">
        <v>44260</v>
      </c>
      <c r="J447" s="15">
        <v>2.9021219999999999</v>
      </c>
      <c r="K447" s="34" t="s">
        <v>121</v>
      </c>
      <c r="L447" s="15">
        <v>8.5</v>
      </c>
      <c r="M447" s="15">
        <v>0.32</v>
      </c>
      <c r="N447" s="15" t="s">
        <v>1644</v>
      </c>
      <c r="P447" s="19">
        <v>13.1</v>
      </c>
      <c r="Q447" s="17">
        <v>104</v>
      </c>
      <c r="S447" s="13">
        <v>274</v>
      </c>
      <c r="T447" s="17">
        <v>63.53846153846154</v>
      </c>
      <c r="U447" s="17">
        <v>4</v>
      </c>
      <c r="V447" s="17">
        <v>9</v>
      </c>
      <c r="W447" s="46">
        <f t="shared" si="47"/>
        <v>0.30769230769230771</v>
      </c>
      <c r="X447" s="16">
        <v>44251</v>
      </c>
      <c r="Y447" s="16">
        <v>44196</v>
      </c>
      <c r="Z447" s="16" t="s">
        <v>1649</v>
      </c>
      <c r="AA447" s="17">
        <v>6287</v>
      </c>
      <c r="AB447" s="17">
        <v>5861</v>
      </c>
      <c r="AC447" s="39">
        <f t="shared" si="52"/>
        <v>7.2683842347722238E-2</v>
      </c>
      <c r="AD447" s="19">
        <v>1.03</v>
      </c>
      <c r="AE447" s="19">
        <v>1.51</v>
      </c>
      <c r="AF447" s="18">
        <f t="shared" si="53"/>
        <v>-0.31788079470198677</v>
      </c>
      <c r="AG447" s="17">
        <v>5190</v>
      </c>
      <c r="AH447" s="17">
        <v>147389</v>
      </c>
      <c r="AI447" s="19">
        <v>16</v>
      </c>
      <c r="AJ447" s="19">
        <v>16.260000000000002</v>
      </c>
      <c r="AK447" s="18">
        <f t="shared" si="54"/>
        <v>-1.5990159901599112E-2</v>
      </c>
      <c r="AL447" s="19">
        <v>6.94</v>
      </c>
      <c r="AM447" s="19">
        <v>22.61</v>
      </c>
      <c r="AN447" s="22">
        <v>2.9700000000000001E-2</v>
      </c>
      <c r="AO447" s="19">
        <v>20.7</v>
      </c>
    </row>
    <row r="448" spans="1:42" x14ac:dyDescent="0.35">
      <c r="A448" s="11">
        <v>447</v>
      </c>
      <c r="B448" s="12" t="s">
        <v>1630</v>
      </c>
      <c r="C448" s="11" t="s">
        <v>265</v>
      </c>
      <c r="D448" s="11" t="s">
        <v>1631</v>
      </c>
      <c r="E448" s="11" t="s">
        <v>68</v>
      </c>
      <c r="G448" s="13">
        <v>6743.1</v>
      </c>
      <c r="H448" s="13">
        <v>5427.3</v>
      </c>
      <c r="K448" s="15"/>
      <c r="N448" s="15" t="s">
        <v>1644</v>
      </c>
      <c r="T448" s="17">
        <v>66.5</v>
      </c>
      <c r="U448" s="17">
        <v>5</v>
      </c>
      <c r="V448" s="17">
        <v>8</v>
      </c>
      <c r="W448" s="46">
        <f t="shared" si="47"/>
        <v>0.38461538461538464</v>
      </c>
      <c r="AF448" s="18"/>
      <c r="AP448" s="1" t="s">
        <v>1632</v>
      </c>
    </row>
    <row r="449" spans="1:42" x14ac:dyDescent="0.35">
      <c r="A449" s="11">
        <v>448</v>
      </c>
      <c r="B449" s="12" t="s">
        <v>1212</v>
      </c>
      <c r="C449" s="11" t="s">
        <v>13</v>
      </c>
      <c r="D449" s="11" t="s">
        <v>1213</v>
      </c>
      <c r="E449" s="11" t="s">
        <v>66</v>
      </c>
      <c r="F449" s="11" t="s">
        <v>1214</v>
      </c>
      <c r="G449" s="13">
        <v>6731</v>
      </c>
      <c r="H449" s="13">
        <v>6475</v>
      </c>
      <c r="I449" s="14">
        <v>43916</v>
      </c>
      <c r="J449" s="15">
        <v>3.85</v>
      </c>
      <c r="K449" s="34" t="s">
        <v>121</v>
      </c>
      <c r="L449" s="15">
        <v>5.2</v>
      </c>
      <c r="M449" s="15">
        <v>0.37</v>
      </c>
      <c r="N449" s="15" t="s">
        <v>1645</v>
      </c>
      <c r="O449" s="15" t="s">
        <v>1644</v>
      </c>
      <c r="P449" s="19">
        <v>58.5</v>
      </c>
      <c r="Q449" s="17">
        <v>604</v>
      </c>
      <c r="R449" s="26">
        <v>97</v>
      </c>
      <c r="S449" s="13">
        <v>428</v>
      </c>
      <c r="T449" s="17">
        <v>70.099999999999994</v>
      </c>
      <c r="U449" s="17">
        <v>3</v>
      </c>
      <c r="V449" s="17">
        <v>13</v>
      </c>
      <c r="W449" s="46">
        <f t="shared" si="47"/>
        <v>0.1875</v>
      </c>
      <c r="X449" s="16">
        <v>44225</v>
      </c>
      <c r="Y449" s="16">
        <v>44191</v>
      </c>
      <c r="Z449" s="16" t="s">
        <v>1649</v>
      </c>
      <c r="AA449" s="17">
        <v>9763</v>
      </c>
      <c r="AB449" s="17">
        <v>6731</v>
      </c>
      <c r="AC449" s="39">
        <f t="shared" ref="AC449:AC455" si="55">(AA449-AB449)/AB449</f>
        <v>0.45045312732134896</v>
      </c>
      <c r="AD449" s="19">
        <v>2.06</v>
      </c>
      <c r="AE449" s="19">
        <v>0.3</v>
      </c>
      <c r="AF449" s="18">
        <f t="shared" ref="AF449:AF455" si="56">(AD449-AE449)/AE449</f>
        <v>5.8666666666666671</v>
      </c>
      <c r="AG449" s="17">
        <v>289</v>
      </c>
      <c r="AH449" s="17">
        <v>8962</v>
      </c>
      <c r="AI449" s="19">
        <v>91.71</v>
      </c>
      <c r="AJ449" s="19">
        <v>45.86</v>
      </c>
      <c r="AK449" s="18">
        <f t="shared" ref="AK449:AK455" si="57">(AI449-AJ449)/AJ449</f>
        <v>0.9997819450501525</v>
      </c>
      <c r="AL449" s="19">
        <v>36.75</v>
      </c>
      <c r="AM449" s="19">
        <v>99.23</v>
      </c>
      <c r="AO449" s="19">
        <v>35.83</v>
      </c>
    </row>
    <row r="450" spans="1:42" x14ac:dyDescent="0.35">
      <c r="A450" s="11">
        <v>449</v>
      </c>
      <c r="B450" s="12" t="s">
        <v>1296</v>
      </c>
      <c r="C450" s="11" t="s">
        <v>159</v>
      </c>
      <c r="D450" s="11" t="s">
        <v>1297</v>
      </c>
      <c r="E450" s="11" t="s">
        <v>66</v>
      </c>
      <c r="F450" s="11" t="s">
        <v>1298</v>
      </c>
      <c r="G450" s="13">
        <v>6726</v>
      </c>
      <c r="I450" s="14">
        <v>43909</v>
      </c>
      <c r="J450" s="15">
        <v>1.77</v>
      </c>
      <c r="K450" s="34" t="s">
        <v>122</v>
      </c>
      <c r="L450" s="15">
        <v>3.3</v>
      </c>
      <c r="M450" s="15">
        <v>0.3</v>
      </c>
      <c r="N450" s="15" t="s">
        <v>1644</v>
      </c>
      <c r="P450" s="19">
        <v>12.6</v>
      </c>
      <c r="Q450" s="17">
        <v>87</v>
      </c>
      <c r="R450" s="26">
        <v>145</v>
      </c>
      <c r="S450" s="13">
        <v>400</v>
      </c>
      <c r="T450" s="43"/>
      <c r="U450" s="43"/>
      <c r="V450" s="43"/>
      <c r="W450" s="46" t="e">
        <f t="shared" si="47"/>
        <v>#DIV/0!</v>
      </c>
      <c r="X450" s="16">
        <v>44245</v>
      </c>
      <c r="Y450" s="16">
        <v>44196</v>
      </c>
      <c r="Z450" s="16" t="s">
        <v>1649</v>
      </c>
      <c r="AA450" s="17">
        <v>6087</v>
      </c>
      <c r="AB450" s="17">
        <v>6726</v>
      </c>
      <c r="AC450" s="39">
        <f t="shared" si="55"/>
        <v>-9.500446030330062E-2</v>
      </c>
      <c r="AD450" s="19">
        <v>260</v>
      </c>
      <c r="AE450" s="19">
        <v>261</v>
      </c>
      <c r="AF450" s="18">
        <f t="shared" si="56"/>
        <v>-3.8314176245210726E-3</v>
      </c>
      <c r="AG450" s="17">
        <v>2625</v>
      </c>
      <c r="AH450" s="17">
        <v>14469</v>
      </c>
      <c r="AI450" s="19">
        <v>14.36</v>
      </c>
      <c r="AJ450" s="19">
        <v>22.06</v>
      </c>
      <c r="AK450" s="18">
        <f t="shared" si="57"/>
        <v>-0.34904805077062556</v>
      </c>
      <c r="AL450" s="19">
        <v>2.1</v>
      </c>
      <c r="AM450" s="19">
        <v>29</v>
      </c>
      <c r="AN450" s="22">
        <v>1.35E-2</v>
      </c>
    </row>
    <row r="451" spans="1:42" x14ac:dyDescent="0.35">
      <c r="A451" s="11">
        <v>450</v>
      </c>
      <c r="B451" s="12" t="s">
        <v>1376</v>
      </c>
      <c r="C451" s="11" t="s">
        <v>10</v>
      </c>
      <c r="D451" s="11" t="s">
        <v>1377</v>
      </c>
      <c r="E451" s="11" t="s">
        <v>66</v>
      </c>
      <c r="F451" s="11" t="s">
        <v>1378</v>
      </c>
      <c r="G451" s="13">
        <v>6704</v>
      </c>
      <c r="H451" s="13">
        <v>6171.9</v>
      </c>
      <c r="I451" s="14">
        <v>44011</v>
      </c>
      <c r="J451" s="15">
        <v>3.7</v>
      </c>
      <c r="K451" s="34" t="s">
        <v>121</v>
      </c>
      <c r="L451" s="15">
        <v>5.2</v>
      </c>
      <c r="M451" s="15">
        <v>1.5</v>
      </c>
      <c r="N451" s="15" t="s">
        <v>1644</v>
      </c>
      <c r="P451" s="19">
        <v>8.1</v>
      </c>
      <c r="Q451" s="17">
        <v>64</v>
      </c>
      <c r="R451" s="26">
        <v>126.96899999999999</v>
      </c>
      <c r="S451" s="13">
        <v>450.03500000000003</v>
      </c>
      <c r="W451" s="46" t="e">
        <f t="shared" ref="W451:W501" si="58">U451/(U451+V451)</f>
        <v>#DIV/0!</v>
      </c>
      <c r="X451" s="16">
        <v>43977</v>
      </c>
      <c r="Y451" s="16">
        <v>43921</v>
      </c>
      <c r="AA451" s="17">
        <v>7464</v>
      </c>
      <c r="AB451" s="17">
        <v>6704</v>
      </c>
      <c r="AC451" s="39">
        <f t="shared" si="55"/>
        <v>0.11336515513126491</v>
      </c>
      <c r="AD451" s="19">
        <v>3.41</v>
      </c>
      <c r="AE451" s="19">
        <v>2.91</v>
      </c>
      <c r="AF451" s="18">
        <f t="shared" si="56"/>
        <v>0.1718213058419244</v>
      </c>
      <c r="AG451" s="17">
        <v>16000</v>
      </c>
      <c r="AH451" s="17">
        <v>48000</v>
      </c>
      <c r="AI451" s="19">
        <v>86.79</v>
      </c>
      <c r="AJ451" s="19">
        <v>69.739999999999995</v>
      </c>
      <c r="AK451" s="18">
        <f t="shared" si="57"/>
        <v>0.24447949526813897</v>
      </c>
      <c r="AL451" s="19">
        <v>54.37</v>
      </c>
      <c r="AM451" s="19">
        <v>100.26</v>
      </c>
      <c r="AN451" s="22">
        <v>1.89E-2</v>
      </c>
      <c r="AO451" s="19">
        <v>19.96</v>
      </c>
    </row>
    <row r="452" spans="1:42" x14ac:dyDescent="0.35">
      <c r="A452" s="11">
        <v>451</v>
      </c>
      <c r="B452" s="12" t="s">
        <v>108</v>
      </c>
      <c r="C452" s="11" t="s">
        <v>31</v>
      </c>
      <c r="D452" s="11" t="s">
        <v>109</v>
      </c>
      <c r="E452" s="11" t="s">
        <v>66</v>
      </c>
      <c r="F452" s="11" t="s">
        <v>110</v>
      </c>
      <c r="G452" s="13">
        <v>6699</v>
      </c>
      <c r="H452" s="13">
        <v>6258</v>
      </c>
      <c r="I452" s="14">
        <v>43920</v>
      </c>
      <c r="J452" s="15">
        <v>4.8970000000000002</v>
      </c>
      <c r="K452" s="34" t="s">
        <v>121</v>
      </c>
      <c r="L452" s="15">
        <f>7.356+1.825</f>
        <v>9.1809999999999992</v>
      </c>
      <c r="M452" s="15">
        <v>2.3490000000000002</v>
      </c>
      <c r="N452" s="15" t="s">
        <v>1644</v>
      </c>
      <c r="P452" s="19">
        <v>12.153</v>
      </c>
      <c r="Q452" s="17">
        <v>436</v>
      </c>
      <c r="R452" s="26">
        <v>27.86</v>
      </c>
      <c r="S452" s="13">
        <v>422.12700000000001</v>
      </c>
      <c r="T452" s="17">
        <v>61</v>
      </c>
      <c r="U452" s="17">
        <v>4</v>
      </c>
      <c r="V452" s="17">
        <v>9</v>
      </c>
      <c r="W452" s="46">
        <f t="shared" si="58"/>
        <v>0.30769230769230771</v>
      </c>
      <c r="X452" s="16">
        <v>44236</v>
      </c>
      <c r="Y452" s="16">
        <v>44196</v>
      </c>
      <c r="Z452" s="16" t="s">
        <v>1649</v>
      </c>
      <c r="AA452" s="17">
        <v>7442</v>
      </c>
      <c r="AB452" s="17">
        <v>6699</v>
      </c>
      <c r="AC452" s="39">
        <f t="shared" si="55"/>
        <v>0.1109120764293178</v>
      </c>
      <c r="AD452" s="19">
        <v>9.66</v>
      </c>
      <c r="AE452" s="19">
        <v>8.6</v>
      </c>
      <c r="AF452" s="18">
        <f t="shared" si="56"/>
        <v>0.12325581395348843</v>
      </c>
      <c r="AG452" s="17">
        <v>3735</v>
      </c>
      <c r="AH452" s="17">
        <v>12537</v>
      </c>
      <c r="AI452" s="19">
        <v>327.97</v>
      </c>
      <c r="AJ452" s="19">
        <v>270.17</v>
      </c>
      <c r="AK452" s="18">
        <f t="shared" si="57"/>
        <v>0.21393937150682907</v>
      </c>
      <c r="AL452" s="19">
        <v>186.06</v>
      </c>
      <c r="AM452" s="19">
        <v>379.87</v>
      </c>
      <c r="AN452" s="22">
        <v>9.1999999999999998E-3</v>
      </c>
      <c r="AO452" s="19">
        <v>35.479999999999997</v>
      </c>
    </row>
    <row r="453" spans="1:42" x14ac:dyDescent="0.35">
      <c r="A453" s="11">
        <v>452</v>
      </c>
      <c r="B453" s="12" t="s">
        <v>1458</v>
      </c>
      <c r="C453" s="11" t="s">
        <v>1328</v>
      </c>
      <c r="D453" s="11" t="s">
        <v>1459</v>
      </c>
      <c r="E453" s="11" t="s">
        <v>66</v>
      </c>
      <c r="F453" s="11" t="s">
        <v>1460</v>
      </c>
      <c r="G453" s="13">
        <v>6694.8</v>
      </c>
      <c r="H453" s="13">
        <v>6666</v>
      </c>
      <c r="I453" s="14">
        <v>44188</v>
      </c>
      <c r="J453" s="15">
        <v>2.75</v>
      </c>
      <c r="K453" s="34" t="s">
        <v>123</v>
      </c>
      <c r="L453" s="15">
        <v>5.91</v>
      </c>
      <c r="M453" s="15">
        <v>0.02</v>
      </c>
      <c r="N453" s="15" t="s">
        <v>1644</v>
      </c>
      <c r="P453" s="19">
        <v>9.3699999999999992</v>
      </c>
      <c r="Q453" s="17">
        <v>160</v>
      </c>
      <c r="R453" s="26">
        <v>58.77</v>
      </c>
      <c r="S453" s="13">
        <v>273.2</v>
      </c>
      <c r="T453" s="43">
        <v>62</v>
      </c>
      <c r="U453" s="43">
        <v>3</v>
      </c>
      <c r="V453" s="43">
        <v>8</v>
      </c>
      <c r="W453" s="46">
        <f t="shared" si="58"/>
        <v>0.27272727272727271</v>
      </c>
      <c r="X453" s="16">
        <v>44145</v>
      </c>
      <c r="Y453" s="16">
        <v>44104</v>
      </c>
      <c r="AA453" s="17">
        <v>6330</v>
      </c>
      <c r="AB453" s="17">
        <v>6695</v>
      </c>
      <c r="AC453" s="39">
        <f t="shared" si="55"/>
        <v>-5.451829723674384E-2</v>
      </c>
      <c r="AD453" s="19">
        <v>8.77</v>
      </c>
      <c r="AE453" s="19">
        <v>5.83</v>
      </c>
      <c r="AF453" s="18">
        <f t="shared" si="56"/>
        <v>0.50428816466552306</v>
      </c>
      <c r="AG453" s="17">
        <v>1650.3</v>
      </c>
      <c r="AH453" s="17">
        <v>7264.7</v>
      </c>
      <c r="AI453" s="19">
        <v>249.72</v>
      </c>
      <c r="AJ453" s="19">
        <v>197.92</v>
      </c>
      <c r="AK453" s="18">
        <f t="shared" si="57"/>
        <v>0.26172190784155219</v>
      </c>
      <c r="AL453" s="19">
        <v>115.38</v>
      </c>
      <c r="AM453" s="19">
        <v>268.91000000000003</v>
      </c>
      <c r="AN453" s="22">
        <v>1.6899999999999998E-2</v>
      </c>
      <c r="AO453" s="19">
        <v>23.07</v>
      </c>
    </row>
    <row r="454" spans="1:42" x14ac:dyDescent="0.35">
      <c r="A454" s="11">
        <v>453</v>
      </c>
      <c r="B454" s="12" t="s">
        <v>231</v>
      </c>
      <c r="C454" s="11" t="s">
        <v>228</v>
      </c>
      <c r="D454" s="11" t="s">
        <v>232</v>
      </c>
      <c r="E454" s="11" t="s">
        <v>66</v>
      </c>
      <c r="F454" s="11" t="s">
        <v>233</v>
      </c>
      <c r="G454" s="13">
        <v>6691</v>
      </c>
      <c r="I454" s="14">
        <v>43922</v>
      </c>
      <c r="J454" s="15">
        <v>1.68</v>
      </c>
      <c r="K454" s="34" t="s">
        <v>121</v>
      </c>
      <c r="L454" s="15">
        <v>9.7799999999999994</v>
      </c>
      <c r="M454" s="15">
        <v>1.5</v>
      </c>
      <c r="N454" s="15" t="s">
        <v>1644</v>
      </c>
      <c r="P454" s="19">
        <v>7.75</v>
      </c>
      <c r="Q454" s="17">
        <v>220</v>
      </c>
      <c r="R454" s="26">
        <v>35.238999999999997</v>
      </c>
      <c r="S454" s="13">
        <v>379.5</v>
      </c>
      <c r="T454" s="43">
        <v>63.2</v>
      </c>
      <c r="U454" s="43">
        <v>5</v>
      </c>
      <c r="V454" s="43">
        <v>6</v>
      </c>
      <c r="W454" s="46">
        <f t="shared" si="58"/>
        <v>0.45454545454545453</v>
      </c>
      <c r="X454" s="16">
        <v>44243</v>
      </c>
      <c r="Y454" s="16">
        <v>44196</v>
      </c>
      <c r="Z454" s="16" t="s">
        <v>1649</v>
      </c>
      <c r="AA454" s="17">
        <v>6091</v>
      </c>
      <c r="AB454" s="17">
        <v>6691</v>
      </c>
      <c r="AC454" s="39">
        <f t="shared" si="55"/>
        <v>-8.9672694664474667E-2</v>
      </c>
      <c r="AD454" s="19">
        <v>1.57</v>
      </c>
      <c r="AE454" s="19">
        <v>-2.58</v>
      </c>
      <c r="AF454" s="18">
        <f t="shared" si="56"/>
        <v>-1.6085271317829459</v>
      </c>
      <c r="AG454" s="17">
        <v>1951</v>
      </c>
      <c r="AH454" s="17">
        <v>8882</v>
      </c>
      <c r="AI454" s="19">
        <v>11.94</v>
      </c>
      <c r="AJ454" s="19">
        <v>11.88</v>
      </c>
      <c r="AK454" s="18">
        <f t="shared" si="57"/>
        <v>5.0505050505049425E-3</v>
      </c>
      <c r="AL454" s="19">
        <v>4.3099999999999996</v>
      </c>
      <c r="AM454" s="19">
        <v>14.45</v>
      </c>
      <c r="AO454" s="19">
        <v>8.15</v>
      </c>
    </row>
    <row r="455" spans="1:42" x14ac:dyDescent="0.35">
      <c r="A455" s="11">
        <v>454</v>
      </c>
      <c r="B455" s="12" t="s">
        <v>327</v>
      </c>
      <c r="C455" s="11" t="s">
        <v>30</v>
      </c>
      <c r="D455" s="11" t="s">
        <v>328</v>
      </c>
      <c r="E455" s="11" t="s">
        <v>66</v>
      </c>
      <c r="F455" s="11" t="s">
        <v>329</v>
      </c>
      <c r="G455" s="13">
        <v>6611.1</v>
      </c>
      <c r="H455" s="13">
        <v>6717.7</v>
      </c>
      <c r="I455" s="14">
        <v>43950</v>
      </c>
      <c r="J455" s="15">
        <v>4.79</v>
      </c>
      <c r="K455" s="34" t="s">
        <v>121</v>
      </c>
      <c r="L455" s="15">
        <v>4.01</v>
      </c>
      <c r="M455" s="15">
        <v>0</v>
      </c>
      <c r="N455" s="15" t="s">
        <v>1644</v>
      </c>
      <c r="P455" s="19">
        <v>13.8</v>
      </c>
      <c r="Q455" s="17">
        <v>3030</v>
      </c>
      <c r="R455" s="26">
        <v>45.71</v>
      </c>
      <c r="S455" s="13">
        <v>556.73</v>
      </c>
      <c r="T455" s="17">
        <v>65.692307692307693</v>
      </c>
      <c r="U455" s="17">
        <v>4</v>
      </c>
      <c r="V455" s="17">
        <v>11</v>
      </c>
      <c r="W455" s="46">
        <f t="shared" si="58"/>
        <v>0.26666666666666666</v>
      </c>
      <c r="X455" s="16">
        <v>44253</v>
      </c>
      <c r="Y455" s="16">
        <v>44196</v>
      </c>
      <c r="Z455" s="16" t="s">
        <v>1649</v>
      </c>
      <c r="AA455" s="17">
        <v>2096</v>
      </c>
      <c r="AB455" s="17">
        <v>6611</v>
      </c>
      <c r="AC455" s="39">
        <f t="shared" si="55"/>
        <v>-0.68295265466646493</v>
      </c>
      <c r="AD455" s="19">
        <v>-19.37</v>
      </c>
      <c r="AE455" s="19">
        <v>1.1499999999999999</v>
      </c>
      <c r="AF455" s="18">
        <f t="shared" si="56"/>
        <v>-17.843478260869567</v>
      </c>
      <c r="AG455" s="17">
        <v>278.2</v>
      </c>
      <c r="AH455" s="17">
        <v>13869.55</v>
      </c>
      <c r="AI455" s="19">
        <v>112.83</v>
      </c>
      <c r="AJ455" s="19">
        <v>137.71</v>
      </c>
      <c r="AK455" s="18">
        <f t="shared" si="57"/>
        <v>-0.18066952291046409</v>
      </c>
      <c r="AL455" s="19">
        <v>35.840000000000003</v>
      </c>
      <c r="AM455" s="19">
        <v>139.47999999999999</v>
      </c>
      <c r="AP455" s="41"/>
    </row>
    <row r="456" spans="1:42" x14ac:dyDescent="0.35">
      <c r="A456" s="11">
        <v>455</v>
      </c>
      <c r="B456" s="12" t="s">
        <v>423</v>
      </c>
      <c r="C456" s="11" t="s">
        <v>181</v>
      </c>
      <c r="D456" s="11" t="s">
        <v>424</v>
      </c>
      <c r="E456" s="11" t="s">
        <v>68</v>
      </c>
      <c r="G456" s="13">
        <v>6600.6</v>
      </c>
      <c r="H456" s="13">
        <v>5495.8</v>
      </c>
      <c r="K456" s="34" t="s">
        <v>124</v>
      </c>
      <c r="N456" s="15" t="s">
        <v>1644</v>
      </c>
      <c r="P456" s="19">
        <v>0.22800000000000001</v>
      </c>
      <c r="T456" s="43">
        <v>65.5</v>
      </c>
      <c r="U456" s="43">
        <v>4</v>
      </c>
      <c r="V456" s="43">
        <v>10</v>
      </c>
      <c r="W456" s="46">
        <f t="shared" si="58"/>
        <v>0.2857142857142857</v>
      </c>
      <c r="AF456" s="18"/>
      <c r="AP456" s="37" t="s">
        <v>425</v>
      </c>
    </row>
    <row r="457" spans="1:42" x14ac:dyDescent="0.35">
      <c r="A457" s="11">
        <v>456</v>
      </c>
      <c r="B457" s="12" t="s">
        <v>508</v>
      </c>
      <c r="C457" s="11" t="s">
        <v>31</v>
      </c>
      <c r="D457" s="11" t="s">
        <v>509</v>
      </c>
      <c r="E457" s="11" t="s">
        <v>66</v>
      </c>
      <c r="F457" s="11" t="s">
        <v>510</v>
      </c>
      <c r="G457" s="13">
        <v>6580.9</v>
      </c>
      <c r="H457" s="13">
        <v>7791.2</v>
      </c>
      <c r="I457" s="14">
        <v>43944</v>
      </c>
      <c r="J457" s="15">
        <v>1.7</v>
      </c>
      <c r="K457" s="34" t="s">
        <v>123</v>
      </c>
      <c r="L457" s="15">
        <v>8.1999999999999993</v>
      </c>
      <c r="M457" s="15">
        <v>0.5</v>
      </c>
      <c r="N457" s="15" t="s">
        <v>1644</v>
      </c>
      <c r="P457" s="19">
        <v>7.6</v>
      </c>
      <c r="Q457" s="17">
        <v>126</v>
      </c>
      <c r="R457" s="26">
        <v>60.219000000000001</v>
      </c>
      <c r="S457" s="13">
        <v>470.37599999999998</v>
      </c>
      <c r="W457" s="46" t="e">
        <f t="shared" si="58"/>
        <v>#DIV/0!</v>
      </c>
      <c r="X457" s="16">
        <v>44253</v>
      </c>
      <c r="Y457" s="16">
        <v>44196</v>
      </c>
      <c r="Z457" s="16" t="s">
        <v>1649</v>
      </c>
      <c r="AA457" s="17">
        <v>4521.3999999999996</v>
      </c>
      <c r="AB457" s="17">
        <v>5581.3</v>
      </c>
      <c r="AC457" s="39">
        <f t="shared" ref="AC457:AC473" si="59">(AA457-AB457)/AB457</f>
        <v>-0.18990199415906697</v>
      </c>
      <c r="AD457" s="19">
        <v>4.46</v>
      </c>
      <c r="AE457" s="19">
        <v>5.46</v>
      </c>
      <c r="AF457" s="18">
        <f t="shared" ref="AF457:AF473" si="60">(AD457-AE457)/AE457</f>
        <v>-0.18315018315018314</v>
      </c>
      <c r="AG457" s="17">
        <v>1369.6</v>
      </c>
      <c r="AH457" s="17">
        <v>22547.1</v>
      </c>
      <c r="AI457" s="19">
        <v>73.92</v>
      </c>
      <c r="AJ457" s="19">
        <v>109.83</v>
      </c>
      <c r="AK457" s="18">
        <f t="shared" ref="AK457:AK467" si="61">(AI457-AJ457)/AJ457</f>
        <v>-0.32695984703632885</v>
      </c>
      <c r="AL457" s="19">
        <v>20.51</v>
      </c>
      <c r="AM457" s="19">
        <v>106.99</v>
      </c>
      <c r="AN457" s="22">
        <v>8.6E-3</v>
      </c>
      <c r="AO457" s="19">
        <v>23.59</v>
      </c>
    </row>
    <row r="458" spans="1:42" x14ac:dyDescent="0.35">
      <c r="A458" s="11">
        <v>457</v>
      </c>
      <c r="B458" s="12" t="s">
        <v>599</v>
      </c>
      <c r="C458" s="11" t="s">
        <v>600</v>
      </c>
      <c r="D458" s="11" t="s">
        <v>601</v>
      </c>
      <c r="E458" s="11" t="s">
        <v>66</v>
      </c>
      <c r="F458" s="11" t="s">
        <v>602</v>
      </c>
      <c r="G458" s="13">
        <v>6554</v>
      </c>
      <c r="H458" s="13">
        <v>7476</v>
      </c>
      <c r="I458" s="14">
        <v>43924</v>
      </c>
      <c r="J458" s="15">
        <v>3.7</v>
      </c>
      <c r="K458" s="34" t="s">
        <v>124</v>
      </c>
      <c r="L458" s="15">
        <v>5.2</v>
      </c>
      <c r="M458" s="15">
        <v>0.01</v>
      </c>
      <c r="N458" s="15" t="s">
        <v>1644</v>
      </c>
      <c r="P458" s="19">
        <v>9.9</v>
      </c>
      <c r="Q458" s="17">
        <v>157</v>
      </c>
      <c r="R458" s="26">
        <v>63</v>
      </c>
      <c r="S458" s="13">
        <v>380</v>
      </c>
      <c r="T458" s="43"/>
      <c r="U458" s="43"/>
      <c r="V458" s="43"/>
      <c r="W458" s="46" t="e">
        <f t="shared" si="58"/>
        <v>#DIV/0!</v>
      </c>
      <c r="X458" s="16">
        <v>44246</v>
      </c>
      <c r="Y458" s="16">
        <v>44196</v>
      </c>
      <c r="Z458" s="16" t="s">
        <v>1649</v>
      </c>
      <c r="AA458" s="17">
        <v>7532</v>
      </c>
      <c r="AB458" s="17">
        <v>6554</v>
      </c>
      <c r="AC458" s="39">
        <f t="shared" si="59"/>
        <v>0.14922184925236498</v>
      </c>
      <c r="AD458" s="19">
        <v>1.07</v>
      </c>
      <c r="AE458" s="19">
        <v>-0.1</v>
      </c>
      <c r="AF458" s="18">
        <f t="shared" si="60"/>
        <v>-11.700000000000001</v>
      </c>
      <c r="AH458" s="17">
        <v>16311</v>
      </c>
      <c r="AI458" s="19">
        <v>33.36</v>
      </c>
      <c r="AJ458" s="19">
        <v>29.51</v>
      </c>
      <c r="AK458" s="18">
        <f t="shared" si="61"/>
        <v>0.13046424940698059</v>
      </c>
      <c r="AL458" s="19">
        <v>13.1</v>
      </c>
      <c r="AM458" s="19">
        <v>36.22</v>
      </c>
      <c r="AN458" s="22">
        <v>2.01E-2</v>
      </c>
      <c r="AO458" s="19">
        <v>31.9</v>
      </c>
      <c r="AP458" s="37" t="s">
        <v>603</v>
      </c>
    </row>
    <row r="459" spans="1:42" x14ac:dyDescent="0.35">
      <c r="A459" s="11">
        <v>457</v>
      </c>
      <c r="B459" s="12" t="s">
        <v>1548</v>
      </c>
      <c r="C459" s="11" t="s">
        <v>181</v>
      </c>
      <c r="D459" s="11" t="s">
        <v>1549</v>
      </c>
      <c r="E459" s="11" t="s">
        <v>66</v>
      </c>
      <c r="F459" s="11" t="s">
        <v>1550</v>
      </c>
      <c r="G459" s="13">
        <v>6554</v>
      </c>
      <c r="H459" s="13">
        <v>8965</v>
      </c>
      <c r="I459" s="14">
        <v>43950</v>
      </c>
      <c r="J459" s="15">
        <v>2</v>
      </c>
      <c r="K459" s="15" t="s">
        <v>123</v>
      </c>
      <c r="L459" s="15">
        <v>13.7</v>
      </c>
      <c r="M459" s="15">
        <v>0.113</v>
      </c>
      <c r="N459" s="15" t="s">
        <v>1644</v>
      </c>
      <c r="P459" s="19">
        <v>8.5</v>
      </c>
      <c r="Q459" s="17">
        <v>56</v>
      </c>
      <c r="R459" s="26">
        <v>150.678</v>
      </c>
      <c r="S459" s="13">
        <v>457.49099999999999</v>
      </c>
      <c r="T459" s="43">
        <v>55</v>
      </c>
      <c r="U459" s="43">
        <v>1</v>
      </c>
      <c r="V459" s="43">
        <v>5</v>
      </c>
      <c r="W459" s="46">
        <f t="shared" si="58"/>
        <v>0.16666666666666666</v>
      </c>
      <c r="X459" s="16">
        <v>44251</v>
      </c>
      <c r="Y459" s="16">
        <v>44196</v>
      </c>
      <c r="Z459" s="16" t="s">
        <v>1649</v>
      </c>
      <c r="AA459" s="17">
        <v>8503</v>
      </c>
      <c r="AB459" s="17">
        <v>6554</v>
      </c>
      <c r="AC459" s="39">
        <f t="shared" si="59"/>
        <v>0.29737564845895637</v>
      </c>
      <c r="AD459" s="19">
        <v>-11.58</v>
      </c>
      <c r="AE459" s="19">
        <v>-6.76</v>
      </c>
      <c r="AF459" s="18">
        <f t="shared" si="60"/>
        <v>0.71301775147929003</v>
      </c>
      <c r="AH459" s="17">
        <v>247869</v>
      </c>
      <c r="AI459" s="19">
        <v>36.21</v>
      </c>
      <c r="AJ459" s="19">
        <v>39.229999999999997</v>
      </c>
      <c r="AK459" s="18">
        <f t="shared" si="61"/>
        <v>-7.6981901605913741E-2</v>
      </c>
      <c r="AL459" s="19">
        <v>12.05</v>
      </c>
      <c r="AM459" s="19">
        <v>44.46</v>
      </c>
      <c r="AP459" s="1" t="s">
        <v>1544</v>
      </c>
    </row>
    <row r="460" spans="1:42" x14ac:dyDescent="0.35">
      <c r="A460" s="11">
        <v>459</v>
      </c>
      <c r="B460" s="12" t="s">
        <v>686</v>
      </c>
      <c r="C460" s="11" t="s">
        <v>40</v>
      </c>
      <c r="D460" s="11" t="s">
        <v>687</v>
      </c>
      <c r="E460" s="11" t="s">
        <v>66</v>
      </c>
      <c r="F460" s="11" t="s">
        <v>688</v>
      </c>
      <c r="G460" s="13">
        <v>6547</v>
      </c>
      <c r="H460" s="13">
        <v>6276</v>
      </c>
      <c r="I460" s="14">
        <v>43916</v>
      </c>
      <c r="J460" s="15">
        <v>5.4</v>
      </c>
      <c r="K460" s="34" t="s">
        <v>121</v>
      </c>
      <c r="L460" s="15">
        <v>11.2</v>
      </c>
      <c r="M460" s="15">
        <v>7.4999999999999997E-2</v>
      </c>
      <c r="N460" s="15" t="s">
        <v>1644</v>
      </c>
      <c r="P460" s="19">
        <v>14.41</v>
      </c>
      <c r="Q460" s="17">
        <v>98</v>
      </c>
      <c r="R460" s="26">
        <v>146.69300000000001</v>
      </c>
      <c r="S460" s="13">
        <v>474.87200000000001</v>
      </c>
      <c r="T460" s="43"/>
      <c r="U460" s="43"/>
      <c r="V460" s="43"/>
      <c r="W460" s="46" t="e">
        <f t="shared" si="58"/>
        <v>#DIV/0!</v>
      </c>
      <c r="X460" s="16">
        <v>44231</v>
      </c>
      <c r="Y460" s="16">
        <v>44196</v>
      </c>
      <c r="Z460" s="16" t="s">
        <v>1649</v>
      </c>
      <c r="AA460" s="17">
        <v>8244</v>
      </c>
      <c r="AB460" s="17">
        <v>6547</v>
      </c>
      <c r="AC460" s="39">
        <f t="shared" si="59"/>
        <v>0.25920268825416221</v>
      </c>
      <c r="AD460" s="19">
        <v>3.77</v>
      </c>
      <c r="AE460" s="19">
        <v>3.42</v>
      </c>
      <c r="AF460" s="18">
        <f t="shared" si="60"/>
        <v>0.10233918128654973</v>
      </c>
      <c r="AG460" s="17">
        <v>21291</v>
      </c>
      <c r="AH460" s="17">
        <v>126200</v>
      </c>
      <c r="AI460" s="19">
        <v>115.29</v>
      </c>
      <c r="AJ460" s="19">
        <v>91.39</v>
      </c>
      <c r="AK460" s="18">
        <f t="shared" si="61"/>
        <v>0.26151657730605105</v>
      </c>
      <c r="AL460" s="19">
        <v>63.51</v>
      </c>
      <c r="AM460" s="19">
        <v>119.02</v>
      </c>
      <c r="AN460" s="22">
        <v>1.15E-2</v>
      </c>
      <c r="AO460" s="19">
        <v>30.17</v>
      </c>
    </row>
    <row r="461" spans="1:42" x14ac:dyDescent="0.35">
      <c r="A461" s="11">
        <v>460</v>
      </c>
      <c r="B461" s="12" t="s">
        <v>777</v>
      </c>
      <c r="C461" s="11" t="s">
        <v>278</v>
      </c>
      <c r="D461" s="11" t="s">
        <v>778</v>
      </c>
      <c r="E461" s="11" t="s">
        <v>66</v>
      </c>
      <c r="F461" s="11" t="s">
        <v>779</v>
      </c>
      <c r="G461" s="13">
        <v>6530.9</v>
      </c>
      <c r="H461" s="13">
        <v>7270.4</v>
      </c>
      <c r="I461" s="14">
        <v>43916</v>
      </c>
      <c r="J461" s="15">
        <v>2.34</v>
      </c>
      <c r="K461" s="34" t="s">
        <v>123</v>
      </c>
      <c r="L461" s="15">
        <v>4.8</v>
      </c>
      <c r="M461" s="15">
        <v>0.41599999999999998</v>
      </c>
      <c r="N461" s="15" t="s">
        <v>1644</v>
      </c>
      <c r="P461" s="19">
        <v>7.68</v>
      </c>
      <c r="Q461" s="17">
        <v>138</v>
      </c>
      <c r="R461" s="26">
        <v>55.63</v>
      </c>
      <c r="S461" s="13">
        <v>266</v>
      </c>
      <c r="T461" s="43">
        <v>62.1</v>
      </c>
      <c r="U461" s="43">
        <v>4</v>
      </c>
      <c r="V461" s="43">
        <v>8</v>
      </c>
      <c r="W461" s="46">
        <f t="shared" si="58"/>
        <v>0.33333333333333331</v>
      </c>
      <c r="X461" s="16">
        <v>44239</v>
      </c>
      <c r="Y461" s="16">
        <v>44196</v>
      </c>
      <c r="Z461" s="16" t="s">
        <v>1649</v>
      </c>
      <c r="AA461" s="17">
        <v>4710</v>
      </c>
      <c r="AB461" s="17">
        <v>6531</v>
      </c>
      <c r="AC461" s="39">
        <f t="shared" si="59"/>
        <v>-0.27882406982085439</v>
      </c>
      <c r="AD461" s="19">
        <v>-4.96</v>
      </c>
      <c r="AE461" s="19">
        <v>-4.3099999999999996</v>
      </c>
      <c r="AF461" s="18">
        <f t="shared" si="60"/>
        <v>0.15081206496519731</v>
      </c>
      <c r="AG461" s="17">
        <v>185.7</v>
      </c>
      <c r="AH461" s="17">
        <v>5916.3</v>
      </c>
      <c r="AI461" s="19">
        <v>8.34</v>
      </c>
      <c r="AJ461" s="19">
        <v>10.76</v>
      </c>
      <c r="AK461" s="18">
        <f t="shared" si="61"/>
        <v>-0.22490706319702602</v>
      </c>
      <c r="AL461" s="19">
        <v>2.5</v>
      </c>
      <c r="AM461" s="19">
        <v>11.42</v>
      </c>
    </row>
    <row r="462" spans="1:42" x14ac:dyDescent="0.35">
      <c r="A462" s="11">
        <v>461</v>
      </c>
      <c r="B462" s="12" t="s">
        <v>870</v>
      </c>
      <c r="C462" s="11" t="s">
        <v>159</v>
      </c>
      <c r="D462" s="11" t="s">
        <v>871</v>
      </c>
      <c r="E462" s="11" t="s">
        <v>66</v>
      </c>
      <c r="F462" s="11" t="s">
        <v>872</v>
      </c>
      <c r="G462" s="13">
        <v>6510</v>
      </c>
      <c r="H462" s="13">
        <v>6466</v>
      </c>
      <c r="I462" s="14">
        <v>43945</v>
      </c>
      <c r="J462" s="15">
        <v>7</v>
      </c>
      <c r="K462" s="34" t="s">
        <v>121</v>
      </c>
      <c r="L462" s="15">
        <v>8.8000000000000007</v>
      </c>
      <c r="M462" s="15">
        <v>2.2000000000000002</v>
      </c>
      <c r="N462" s="15" t="s">
        <v>1644</v>
      </c>
      <c r="P462" s="19">
        <v>13.5</v>
      </c>
      <c r="Q462" s="17">
        <v>71</v>
      </c>
      <c r="R462" s="26">
        <v>190</v>
      </c>
      <c r="S462" s="13">
        <v>489</v>
      </c>
      <c r="T462" s="43">
        <v>70.400000000000006</v>
      </c>
      <c r="U462" s="43">
        <v>0</v>
      </c>
      <c r="V462" s="43">
        <v>5</v>
      </c>
      <c r="W462" s="46">
        <f t="shared" si="58"/>
        <v>0</v>
      </c>
      <c r="X462" s="16">
        <v>44256</v>
      </c>
      <c r="Y462" s="16">
        <v>44196</v>
      </c>
      <c r="Z462" s="16" t="s">
        <v>1649</v>
      </c>
      <c r="AA462" s="17">
        <v>4804</v>
      </c>
      <c r="AB462" s="17">
        <v>6510</v>
      </c>
      <c r="AC462" s="39">
        <f t="shared" si="59"/>
        <v>-0.26205837173579111</v>
      </c>
      <c r="AD462" s="19">
        <v>-10.15</v>
      </c>
      <c r="AE462" s="19">
        <v>-1.37</v>
      </c>
      <c r="AF462" s="18">
        <f t="shared" si="60"/>
        <v>6.4087591240875916</v>
      </c>
      <c r="AG462" s="17">
        <v>360</v>
      </c>
      <c r="AH462" s="17">
        <v>18821</v>
      </c>
      <c r="AI462" s="19">
        <v>52.79</v>
      </c>
      <c r="AJ462" s="19">
        <v>65.290000000000006</v>
      </c>
      <c r="AK462" s="18">
        <f t="shared" si="61"/>
        <v>-0.19145351508653707</v>
      </c>
      <c r="AL462" s="19">
        <v>26.06</v>
      </c>
      <c r="AM462" s="19">
        <v>76.239999999999995</v>
      </c>
      <c r="AN462" s="22">
        <v>1.3599999999999999E-2</v>
      </c>
      <c r="AP462" s="37" t="s">
        <v>817</v>
      </c>
    </row>
    <row r="463" spans="1:42" x14ac:dyDescent="0.35">
      <c r="A463" s="11">
        <v>462</v>
      </c>
      <c r="B463" s="12" t="s">
        <v>955</v>
      </c>
      <c r="C463" s="11" t="s">
        <v>683</v>
      </c>
      <c r="D463" s="11" t="s">
        <v>956</v>
      </c>
      <c r="E463" s="11" t="s">
        <v>66</v>
      </c>
      <c r="F463" s="11" t="s">
        <v>957</v>
      </c>
      <c r="G463" s="13">
        <v>6498.6</v>
      </c>
      <c r="H463" s="13">
        <v>6442.2</v>
      </c>
      <c r="I463" s="14">
        <v>44239</v>
      </c>
      <c r="J463" s="15">
        <v>1.7</v>
      </c>
      <c r="K463" s="34" t="s">
        <v>124</v>
      </c>
      <c r="L463" s="15">
        <v>3.5</v>
      </c>
      <c r="M463" s="15">
        <v>0.1</v>
      </c>
      <c r="N463" s="15" t="s">
        <v>1644</v>
      </c>
      <c r="P463" s="19">
        <v>10.1</v>
      </c>
      <c r="Q463" s="17">
        <v>415</v>
      </c>
      <c r="R463" s="26">
        <v>24</v>
      </c>
      <c r="S463" s="13">
        <v>343</v>
      </c>
      <c r="T463" s="43">
        <v>56.416666666666664</v>
      </c>
      <c r="U463" s="43">
        <v>2</v>
      </c>
      <c r="V463" s="43">
        <v>10</v>
      </c>
      <c r="W463" s="46">
        <f t="shared" si="58"/>
        <v>0.16666666666666666</v>
      </c>
      <c r="X463" s="16">
        <v>44182</v>
      </c>
      <c r="Y463" s="16">
        <v>44135</v>
      </c>
      <c r="AA463" s="17">
        <v>5987</v>
      </c>
      <c r="AB463" s="17">
        <v>6498</v>
      </c>
      <c r="AC463" s="39">
        <f t="shared" si="59"/>
        <v>-7.8639581409664511E-2</v>
      </c>
      <c r="AD463" s="19">
        <v>0</v>
      </c>
      <c r="AE463" s="19">
        <v>1.9</v>
      </c>
      <c r="AF463" s="18">
        <f t="shared" si="60"/>
        <v>-1</v>
      </c>
      <c r="AG463" s="17">
        <v>1671</v>
      </c>
      <c r="AH463" s="17">
        <v>3776</v>
      </c>
      <c r="AI463" s="19">
        <v>37.65</v>
      </c>
      <c r="AJ463" s="19">
        <v>36.86</v>
      </c>
      <c r="AK463" s="18">
        <f t="shared" si="61"/>
        <v>2.1432447097124233E-2</v>
      </c>
      <c r="AL463" s="19">
        <v>19.79</v>
      </c>
      <c r="AM463" s="19">
        <v>48.39</v>
      </c>
      <c r="AN463" s="22">
        <v>1.6400000000000001E-2</v>
      </c>
      <c r="AO463" s="19">
        <v>11965</v>
      </c>
    </row>
    <row r="464" spans="1:42" x14ac:dyDescent="0.35">
      <c r="A464" s="11">
        <v>463</v>
      </c>
      <c r="B464" s="12" t="s">
        <v>1043</v>
      </c>
      <c r="C464" s="11" t="s">
        <v>163</v>
      </c>
      <c r="D464" s="11" t="s">
        <v>1044</v>
      </c>
      <c r="E464" s="11" t="s">
        <v>66</v>
      </c>
      <c r="F464" s="11" t="s">
        <v>1045</v>
      </c>
      <c r="G464" s="13">
        <v>6489</v>
      </c>
      <c r="H464" s="13">
        <v>7500</v>
      </c>
      <c r="I464" s="14">
        <v>43945</v>
      </c>
      <c r="J464" s="15">
        <v>9.5109999999999992</v>
      </c>
      <c r="K464" s="34" t="s">
        <v>122</v>
      </c>
      <c r="L464" s="15">
        <v>8.6999999999999993</v>
      </c>
      <c r="M464" s="15">
        <v>2.8039999999999998</v>
      </c>
      <c r="N464" s="15" t="s">
        <v>1644</v>
      </c>
      <c r="P464" s="19">
        <v>30.1</v>
      </c>
      <c r="Q464" s="17">
        <v>319</v>
      </c>
      <c r="R464" s="26">
        <v>94.308000000000007</v>
      </c>
      <c r="S464" s="13">
        <v>489.4</v>
      </c>
      <c r="T464" s="43">
        <v>60</v>
      </c>
      <c r="U464" s="43">
        <v>4</v>
      </c>
      <c r="V464" s="43">
        <v>10</v>
      </c>
      <c r="W464" s="46">
        <f t="shared" si="58"/>
        <v>0.2857142857142857</v>
      </c>
      <c r="X464" s="16">
        <v>44250</v>
      </c>
      <c r="Y464" s="16">
        <v>44196</v>
      </c>
      <c r="Z464" s="16" t="s">
        <v>1649</v>
      </c>
      <c r="AA464" s="17">
        <v>8086</v>
      </c>
      <c r="AB464" s="17">
        <v>6489</v>
      </c>
      <c r="AC464" s="39">
        <f t="shared" si="59"/>
        <v>0.24610879950685777</v>
      </c>
      <c r="AD464" s="19">
        <v>2.82</v>
      </c>
      <c r="AE464" s="19">
        <v>1.95</v>
      </c>
      <c r="AF464" s="18">
        <f t="shared" si="60"/>
        <v>0.44615384615384612</v>
      </c>
      <c r="AG464" s="17">
        <v>9765</v>
      </c>
      <c r="AH464" s="17">
        <v>23109</v>
      </c>
      <c r="AI464" s="19">
        <v>92.85</v>
      </c>
      <c r="AJ464" s="19">
        <v>59.03</v>
      </c>
      <c r="AK464" s="18">
        <f t="shared" si="61"/>
        <v>0.57292901914280858</v>
      </c>
      <c r="AL464" s="19">
        <v>50.51</v>
      </c>
      <c r="AM464" s="19">
        <v>104.53</v>
      </c>
      <c r="AN464" s="22">
        <v>5.1000000000000004E-3</v>
      </c>
      <c r="AO464" s="19">
        <v>31.63</v>
      </c>
    </row>
    <row r="465" spans="1:42" x14ac:dyDescent="0.35">
      <c r="A465" s="11">
        <v>464</v>
      </c>
      <c r="B465" s="12" t="s">
        <v>1127</v>
      </c>
      <c r="C465" s="11" t="s">
        <v>155</v>
      </c>
      <c r="D465" s="11" t="s">
        <v>1128</v>
      </c>
      <c r="E465" s="11" t="s">
        <v>66</v>
      </c>
      <c r="F465" s="11" t="s">
        <v>1129</v>
      </c>
      <c r="G465" s="13">
        <v>6466</v>
      </c>
      <c r="H465" s="13">
        <v>8850.7000000000007</v>
      </c>
      <c r="I465" s="14">
        <v>43599</v>
      </c>
      <c r="J465" s="15">
        <v>3.8786130000000001</v>
      </c>
      <c r="K465" s="34" t="s">
        <v>123</v>
      </c>
      <c r="L465" s="15">
        <v>5.2</v>
      </c>
      <c r="M465" s="15">
        <v>0.57399999999999995</v>
      </c>
      <c r="N465" s="15" t="s">
        <v>1644</v>
      </c>
      <c r="P465" s="19">
        <v>2.6</v>
      </c>
      <c r="Q465" s="17">
        <v>272</v>
      </c>
      <c r="S465" s="13">
        <v>280</v>
      </c>
      <c r="T465" s="43">
        <v>62.4</v>
      </c>
      <c r="U465" s="43">
        <v>4</v>
      </c>
      <c r="V465" s="43">
        <v>4</v>
      </c>
      <c r="W465" s="46">
        <f t="shared" si="58"/>
        <v>0.5</v>
      </c>
      <c r="X465" s="16">
        <v>43917</v>
      </c>
      <c r="Y465" s="16">
        <v>43862</v>
      </c>
      <c r="AA465" s="17">
        <v>6466</v>
      </c>
      <c r="AB465" s="17">
        <v>8285.2999999999993</v>
      </c>
      <c r="AC465" s="39">
        <f t="shared" si="59"/>
        <v>-0.21958166873860926</v>
      </c>
      <c r="AD465" s="19">
        <v>-5.31</v>
      </c>
      <c r="AE465" s="19">
        <v>-7.79</v>
      </c>
      <c r="AF465" s="18">
        <f t="shared" si="60"/>
        <v>-0.31835686777920413</v>
      </c>
      <c r="AG465" s="17">
        <v>0</v>
      </c>
      <c r="AH465" s="17">
        <v>2819.7</v>
      </c>
      <c r="AI465" s="19">
        <v>18.84</v>
      </c>
      <c r="AJ465" s="19">
        <v>6.08</v>
      </c>
      <c r="AK465" s="18">
        <f t="shared" si="61"/>
        <v>2.0986842105263159</v>
      </c>
      <c r="AL465" s="19">
        <v>2.57</v>
      </c>
      <c r="AM465" s="19">
        <v>483</v>
      </c>
    </row>
    <row r="466" spans="1:42" x14ac:dyDescent="0.35">
      <c r="A466" s="11">
        <v>465</v>
      </c>
      <c r="B466" s="12" t="s">
        <v>1633</v>
      </c>
      <c r="C466" s="11" t="s">
        <v>159</v>
      </c>
      <c r="D466" s="11" t="s">
        <v>1634</v>
      </c>
      <c r="E466" s="11" t="s">
        <v>66</v>
      </c>
      <c r="F466" s="11" t="s">
        <v>1635</v>
      </c>
      <c r="G466" s="13">
        <v>6411</v>
      </c>
      <c r="H466" s="13">
        <v>7424</v>
      </c>
      <c r="I466" s="14">
        <v>43924</v>
      </c>
      <c r="J466" s="15">
        <v>6.2</v>
      </c>
      <c r="K466" s="15" t="s">
        <v>121</v>
      </c>
      <c r="L466" s="15">
        <v>4.8</v>
      </c>
      <c r="M466" s="15">
        <v>0.28000000000000003</v>
      </c>
      <c r="N466" s="15" t="s">
        <v>1644</v>
      </c>
      <c r="P466" s="19">
        <v>14.3</v>
      </c>
      <c r="Q466" s="17">
        <v>91</v>
      </c>
      <c r="R466" s="26">
        <v>157.76</v>
      </c>
      <c r="S466" s="13">
        <v>1930.16</v>
      </c>
      <c r="T466" s="17">
        <v>65.5</v>
      </c>
      <c r="U466" s="17">
        <v>3</v>
      </c>
      <c r="V466" s="17">
        <v>9</v>
      </c>
      <c r="W466" s="46">
        <f t="shared" si="58"/>
        <v>0.25</v>
      </c>
      <c r="X466" s="16">
        <v>44253</v>
      </c>
      <c r="Y466" s="16">
        <v>44196</v>
      </c>
      <c r="Z466" s="16" t="s">
        <v>1649</v>
      </c>
      <c r="AA466" s="17">
        <v>4308</v>
      </c>
      <c r="AB466" s="17">
        <v>6553</v>
      </c>
      <c r="AC466" s="39">
        <f t="shared" si="59"/>
        <v>-0.34259117961239127</v>
      </c>
      <c r="AD466" s="19">
        <v>-12.86</v>
      </c>
      <c r="AE466" s="19">
        <v>-9.43</v>
      </c>
      <c r="AF466" s="18">
        <f t="shared" si="60"/>
        <v>0.36373276776246022</v>
      </c>
      <c r="AH466" s="17">
        <v>12746</v>
      </c>
      <c r="AI466" s="19">
        <v>14.19</v>
      </c>
      <c r="AJ466" s="19">
        <v>25.17</v>
      </c>
      <c r="AK466" s="18">
        <f t="shared" si="61"/>
        <v>-0.43623361144219314</v>
      </c>
      <c r="AL466" s="19">
        <v>3.8</v>
      </c>
      <c r="AM466" s="19">
        <v>23.85</v>
      </c>
      <c r="AN466" s="22">
        <v>4.3E-3</v>
      </c>
      <c r="AP466" s="1"/>
    </row>
    <row r="467" spans="1:42" x14ac:dyDescent="0.35">
      <c r="A467" s="11">
        <v>466</v>
      </c>
      <c r="B467" s="12" t="s">
        <v>1215</v>
      </c>
      <c r="C467" s="11" t="s">
        <v>10</v>
      </c>
      <c r="D467" s="11" t="s">
        <v>1216</v>
      </c>
      <c r="E467" s="11" t="s">
        <v>66</v>
      </c>
      <c r="F467" s="11" t="s">
        <v>1217</v>
      </c>
      <c r="G467" s="13">
        <v>6379</v>
      </c>
      <c r="H467" s="13">
        <v>4659</v>
      </c>
      <c r="I467" s="14">
        <v>43943</v>
      </c>
      <c r="J467" s="15">
        <v>2.23</v>
      </c>
      <c r="K467" s="34" t="s">
        <v>121</v>
      </c>
      <c r="L467" s="15">
        <v>5.9</v>
      </c>
      <c r="M467" s="15">
        <v>0.11600000000000001</v>
      </c>
      <c r="N467" s="15" t="s">
        <v>1645</v>
      </c>
      <c r="O467" s="15" t="s">
        <v>1644</v>
      </c>
      <c r="P467" s="19">
        <v>6.2</v>
      </c>
      <c r="Q467" s="17">
        <v>66</v>
      </c>
      <c r="R467" s="26">
        <v>94</v>
      </c>
      <c r="S467" s="13">
        <v>430</v>
      </c>
      <c r="T467" s="43">
        <v>67.599999999999994</v>
      </c>
      <c r="U467" s="43">
        <v>2</v>
      </c>
      <c r="V467" s="43">
        <v>11</v>
      </c>
      <c r="W467" s="46">
        <f t="shared" si="58"/>
        <v>0.15384615384615385</v>
      </c>
      <c r="X467" s="16">
        <v>43917</v>
      </c>
      <c r="Y467" s="16">
        <v>43861</v>
      </c>
      <c r="AA467" s="17">
        <v>6379</v>
      </c>
      <c r="AB467" s="17">
        <v>4659</v>
      </c>
      <c r="AC467" s="39">
        <f t="shared" si="59"/>
        <v>0.36917793517922298</v>
      </c>
      <c r="AD467" s="19">
        <v>3.83</v>
      </c>
      <c r="AE467" s="19">
        <v>3.11</v>
      </c>
      <c r="AF467" s="18">
        <f t="shared" si="60"/>
        <v>0.23151125401929268</v>
      </c>
      <c r="AG467" s="17">
        <v>2139</v>
      </c>
      <c r="AH467" s="17">
        <v>4711</v>
      </c>
      <c r="AI467" s="19">
        <v>94.27</v>
      </c>
      <c r="AJ467" s="19">
        <v>85.07</v>
      </c>
      <c r="AK467" s="18">
        <f t="shared" si="61"/>
        <v>0.10814623251439995</v>
      </c>
      <c r="AL467" s="19">
        <v>45.45</v>
      </c>
      <c r="AM467" s="19">
        <v>103.95</v>
      </c>
      <c r="AN467" s="22">
        <v>1.6799999999999999E-2</v>
      </c>
      <c r="AO467" s="19">
        <v>25.13</v>
      </c>
    </row>
    <row r="468" spans="1:42" x14ac:dyDescent="0.35">
      <c r="A468" s="11">
        <v>467</v>
      </c>
      <c r="B468" s="12" t="s">
        <v>1299</v>
      </c>
      <c r="C468" s="11" t="s">
        <v>200</v>
      </c>
      <c r="D468" s="11" t="s">
        <v>1300</v>
      </c>
      <c r="E468" s="11" t="s">
        <v>68</v>
      </c>
      <c r="G468" s="13">
        <v>6359.4</v>
      </c>
      <c r="H468" s="13">
        <v>6818.2</v>
      </c>
      <c r="I468" s="14">
        <v>43565</v>
      </c>
      <c r="J468" s="15">
        <v>2.7</v>
      </c>
      <c r="K468" s="34" t="s">
        <v>121</v>
      </c>
      <c r="L468" s="15">
        <v>4</v>
      </c>
      <c r="N468" s="15" t="s">
        <v>1644</v>
      </c>
      <c r="P468" s="19">
        <v>12.32</v>
      </c>
      <c r="Q468" s="17">
        <v>88</v>
      </c>
      <c r="R468" s="26">
        <v>97</v>
      </c>
      <c r="S468" s="13">
        <v>300</v>
      </c>
      <c r="T468" s="43">
        <v>60</v>
      </c>
      <c r="U468" s="43">
        <v>3</v>
      </c>
      <c r="V468" s="43">
        <v>8</v>
      </c>
      <c r="W468" s="46">
        <f t="shared" si="58"/>
        <v>0.27272727272727271</v>
      </c>
      <c r="X468" s="16">
        <v>43900</v>
      </c>
      <c r="Y468" s="16">
        <v>43830</v>
      </c>
      <c r="AA468" s="17">
        <v>6359</v>
      </c>
      <c r="AB468" s="17">
        <v>6818</v>
      </c>
      <c r="AC468" s="39">
        <f t="shared" si="59"/>
        <v>-6.7321795247873281E-2</v>
      </c>
      <c r="AD468" s="19">
        <v>0.59</v>
      </c>
      <c r="AE468" s="19">
        <v>0.32</v>
      </c>
      <c r="AF468" s="18">
        <f t="shared" si="60"/>
        <v>0.84374999999999989</v>
      </c>
      <c r="AG468" s="17">
        <v>300</v>
      </c>
      <c r="AH468" s="17">
        <v>4516</v>
      </c>
    </row>
    <row r="469" spans="1:42" x14ac:dyDescent="0.35">
      <c r="A469" s="11">
        <v>468</v>
      </c>
      <c r="B469" s="12" t="s">
        <v>1379</v>
      </c>
      <c r="C469" s="11" t="s">
        <v>0</v>
      </c>
      <c r="D469" s="11" t="s">
        <v>1380</v>
      </c>
      <c r="E469" s="11" t="s">
        <v>66</v>
      </c>
      <c r="F469" s="11" t="s">
        <v>1381</v>
      </c>
      <c r="G469" s="13">
        <v>6343.2</v>
      </c>
      <c r="H469" s="13">
        <v>6503.3</v>
      </c>
      <c r="I469" s="14">
        <v>43924</v>
      </c>
      <c r="J469" s="15">
        <v>1.1000000000000001</v>
      </c>
      <c r="K469" s="34" t="s">
        <v>124</v>
      </c>
      <c r="L469" s="15">
        <v>1.47</v>
      </c>
      <c r="M469" s="15">
        <v>0</v>
      </c>
      <c r="N469" s="15" t="s">
        <v>1644</v>
      </c>
      <c r="P469" s="19">
        <v>1.92</v>
      </c>
      <c r="Q469" s="17">
        <v>78</v>
      </c>
      <c r="R469" s="26">
        <v>24.631</v>
      </c>
      <c r="S469" s="13">
        <v>251.41200000000001</v>
      </c>
      <c r="T469" s="17">
        <v>56</v>
      </c>
      <c r="U469" s="17">
        <v>4</v>
      </c>
      <c r="V469" s="17">
        <v>13</v>
      </c>
      <c r="W469" s="46">
        <f t="shared" si="58"/>
        <v>0.23529411764705882</v>
      </c>
      <c r="X469" s="16">
        <v>43921</v>
      </c>
      <c r="Y469" s="16">
        <v>43862</v>
      </c>
      <c r="AA469" s="17">
        <v>6343</v>
      </c>
      <c r="AB469" s="17">
        <v>6503</v>
      </c>
      <c r="AC469" s="39">
        <f t="shared" si="59"/>
        <v>-2.4604028909733969E-2</v>
      </c>
      <c r="AD469" s="19">
        <v>4.38</v>
      </c>
      <c r="AE469" s="19">
        <v>6.23</v>
      </c>
      <c r="AF469" s="18">
        <f t="shared" si="60"/>
        <v>-0.29695024077046556</v>
      </c>
      <c r="AG469" s="17">
        <v>0</v>
      </c>
      <c r="AH469" s="17">
        <v>3430</v>
      </c>
      <c r="AI469" s="19">
        <v>63.05</v>
      </c>
      <c r="AJ469" s="19">
        <v>72.23</v>
      </c>
      <c r="AK469" s="18">
        <f>(AI469-AJ469)/AJ469</f>
        <v>-0.12709400526097198</v>
      </c>
      <c r="AL469" s="19">
        <v>21.5</v>
      </c>
      <c r="AM469" s="19">
        <v>128</v>
      </c>
      <c r="AN469" s="22">
        <v>7.1000000000000004E-3</v>
      </c>
      <c r="AP469" s="37" t="s">
        <v>1382</v>
      </c>
    </row>
    <row r="470" spans="1:42" ht="17.25" customHeight="1" x14ac:dyDescent="0.35">
      <c r="A470" s="11">
        <v>469</v>
      </c>
      <c r="B470" s="12" t="s">
        <v>61</v>
      </c>
      <c r="C470" s="11" t="s">
        <v>24</v>
      </c>
      <c r="D470" s="11" t="s">
        <v>62</v>
      </c>
      <c r="E470" s="11" t="s">
        <v>66</v>
      </c>
      <c r="F470" s="11" t="s">
        <v>89</v>
      </c>
      <c r="G470" s="13">
        <v>6313</v>
      </c>
      <c r="H470" s="13">
        <v>6182.3</v>
      </c>
      <c r="I470" s="14">
        <v>44001</v>
      </c>
      <c r="J470" s="15">
        <v>9.9749999999999996</v>
      </c>
      <c r="K470" s="34" t="s">
        <v>121</v>
      </c>
      <c r="L470" s="15">
        <f>5.249+1.02</f>
        <v>6.2690000000000001</v>
      </c>
      <c r="M470" s="15">
        <v>2.63</v>
      </c>
      <c r="N470" s="15" t="s">
        <v>1644</v>
      </c>
      <c r="P470" s="19">
        <v>12.17</v>
      </c>
      <c r="Q470" s="17">
        <v>570</v>
      </c>
      <c r="R470" s="26">
        <v>21.358000000000001</v>
      </c>
      <c r="S470" s="13">
        <v>314.73399999999998</v>
      </c>
      <c r="U470" s="17">
        <v>2</v>
      </c>
      <c r="V470" s="17">
        <v>9</v>
      </c>
      <c r="W470" s="46">
        <f t="shared" si="58"/>
        <v>0.18181818181818182</v>
      </c>
      <c r="X470" s="16">
        <v>43978</v>
      </c>
      <c r="Y470" s="16">
        <v>43918</v>
      </c>
      <c r="AA470" s="17">
        <v>6160</v>
      </c>
      <c r="AB470" s="17">
        <v>6313</v>
      </c>
      <c r="AC470" s="39">
        <f t="shared" si="59"/>
        <v>-2.4235704102645333E-2</v>
      </c>
      <c r="AD470" s="19">
        <v>4.9800000000000004</v>
      </c>
      <c r="AE470" s="19">
        <v>5.27</v>
      </c>
      <c r="AF470" s="18">
        <f t="shared" si="60"/>
        <v>-5.5028462998102309E-2</v>
      </c>
      <c r="AG470" s="17">
        <v>915.5</v>
      </c>
      <c r="AH470" s="17">
        <v>7279.9</v>
      </c>
      <c r="AI470" s="19">
        <v>103.74</v>
      </c>
      <c r="AJ470" s="19">
        <v>116.08</v>
      </c>
      <c r="AK470" s="18">
        <f>(AI470-AJ470)/AJ470</f>
        <v>-0.10630599586492077</v>
      </c>
      <c r="AL470" s="19">
        <v>59.82</v>
      </c>
      <c r="AM470" s="19">
        <v>128.4</v>
      </c>
    </row>
    <row r="471" spans="1:42" ht="17.25" customHeight="1" x14ac:dyDescent="0.35">
      <c r="A471" s="11">
        <v>470</v>
      </c>
      <c r="B471" s="12" t="s">
        <v>1461</v>
      </c>
      <c r="C471" s="11" t="s">
        <v>8</v>
      </c>
      <c r="D471" s="11" t="s">
        <v>1462</v>
      </c>
      <c r="E471" s="11" t="s">
        <v>66</v>
      </c>
      <c r="F471" s="11" t="s">
        <v>1463</v>
      </c>
      <c r="G471" s="13">
        <v>6297</v>
      </c>
      <c r="H471" s="13">
        <v>7155</v>
      </c>
      <c r="I471" s="14">
        <v>44260</v>
      </c>
      <c r="J471" s="15">
        <v>3.05</v>
      </c>
      <c r="K471" s="34" t="s">
        <v>124</v>
      </c>
      <c r="L471" s="15">
        <f>6.82+0.09</f>
        <v>6.91</v>
      </c>
      <c r="M471" s="15">
        <v>1.28</v>
      </c>
      <c r="N471" s="15" t="s">
        <v>1645</v>
      </c>
      <c r="O471" s="15" t="s">
        <v>1644</v>
      </c>
      <c r="P471" s="19">
        <v>7.07</v>
      </c>
      <c r="Q471" s="17">
        <v>86</v>
      </c>
      <c r="R471" s="26">
        <v>81.858999999999995</v>
      </c>
      <c r="S471" s="13">
        <v>845.67</v>
      </c>
      <c r="T471" s="43">
        <v>64.099999999999994</v>
      </c>
      <c r="U471" s="43">
        <v>3</v>
      </c>
      <c r="V471" s="43">
        <v>7</v>
      </c>
      <c r="W471" s="46">
        <f t="shared" si="58"/>
        <v>0.3</v>
      </c>
      <c r="X471" s="16">
        <v>44238</v>
      </c>
      <c r="Y471" s="16">
        <v>44196</v>
      </c>
      <c r="Z471" s="16" t="s">
        <v>1649</v>
      </c>
      <c r="AA471" s="17">
        <v>5655</v>
      </c>
      <c r="AB471" s="17">
        <v>6297</v>
      </c>
      <c r="AC471" s="39">
        <f t="shared" si="59"/>
        <v>-0.10195331110052405</v>
      </c>
      <c r="AD471" s="19">
        <v>16.75</v>
      </c>
      <c r="AE471" s="19">
        <v>6.84</v>
      </c>
      <c r="AF471" s="18">
        <f t="shared" si="60"/>
        <v>1.4488304093567252</v>
      </c>
      <c r="AG471" s="17">
        <v>1166</v>
      </c>
      <c r="AH471" s="17">
        <v>10909</v>
      </c>
      <c r="AI471" s="19">
        <v>129.25</v>
      </c>
      <c r="AJ471" s="19">
        <v>119.39</v>
      </c>
      <c r="AK471" s="18">
        <f>(AI471-AJ471)/AJ471</f>
        <v>8.2586481279839183E-2</v>
      </c>
      <c r="AL471" s="19">
        <v>52.7</v>
      </c>
      <c r="AM471" s="19">
        <v>152.6</v>
      </c>
      <c r="AN471" s="22">
        <v>1.8100000000000002E-2</v>
      </c>
      <c r="AO471" s="19">
        <v>8.9600000000000009</v>
      </c>
    </row>
    <row r="472" spans="1:42" ht="17.25" customHeight="1" x14ac:dyDescent="0.35">
      <c r="A472" s="11">
        <v>471</v>
      </c>
      <c r="B472" s="12" t="s">
        <v>234</v>
      </c>
      <c r="C472" s="11" t="s">
        <v>235</v>
      </c>
      <c r="D472" s="11" t="s">
        <v>236</v>
      </c>
      <c r="E472" s="11" t="s">
        <v>66</v>
      </c>
      <c r="F472" s="11" t="s">
        <v>237</v>
      </c>
      <c r="G472" s="13">
        <v>6276.2</v>
      </c>
      <c r="H472" s="13">
        <v>6800.2</v>
      </c>
      <c r="I472" s="14">
        <v>43931</v>
      </c>
      <c r="J472" s="15">
        <v>2.02</v>
      </c>
      <c r="K472" s="34" t="s">
        <v>123</v>
      </c>
      <c r="L472" s="15">
        <v>4.4000000000000004</v>
      </c>
      <c r="M472" s="15">
        <v>0.5</v>
      </c>
      <c r="N472" s="15" t="s">
        <v>1644</v>
      </c>
      <c r="P472" s="19">
        <v>6.5</v>
      </c>
      <c r="Q472" s="17">
        <v>205</v>
      </c>
      <c r="R472" s="26">
        <v>32.003999999999998</v>
      </c>
      <c r="S472" s="13">
        <v>445.69799999999998</v>
      </c>
      <c r="U472" s="17">
        <v>3</v>
      </c>
      <c r="V472" s="17">
        <v>7</v>
      </c>
      <c r="W472" s="46">
        <f t="shared" si="58"/>
        <v>0.3</v>
      </c>
      <c r="X472" s="16">
        <v>44251</v>
      </c>
      <c r="Y472" s="16">
        <v>44196</v>
      </c>
      <c r="Z472" s="16" t="s">
        <v>1649</v>
      </c>
      <c r="AA472" s="17">
        <v>4766</v>
      </c>
      <c r="AB472" s="17">
        <v>5473</v>
      </c>
      <c r="AC472" s="39">
        <f t="shared" si="59"/>
        <v>-0.12917960898958525</v>
      </c>
      <c r="AD472" s="19">
        <v>1.73</v>
      </c>
      <c r="AE472" s="19">
        <v>-1.24</v>
      </c>
      <c r="AF472" s="18">
        <f t="shared" si="60"/>
        <v>-2.3951612903225805</v>
      </c>
      <c r="AG472" s="17">
        <v>410</v>
      </c>
      <c r="AH472" s="17">
        <v>3130</v>
      </c>
      <c r="AI472" s="19">
        <v>2.2000000000000002</v>
      </c>
      <c r="AJ472" s="19">
        <v>3.95</v>
      </c>
      <c r="AK472" s="18">
        <f>(AI472-AJ472)/AJ472</f>
        <v>-0.44303797468354428</v>
      </c>
      <c r="AL472" s="19">
        <v>0.72</v>
      </c>
      <c r="AM472" s="19">
        <v>4.7</v>
      </c>
      <c r="AO472" s="19">
        <v>3.12</v>
      </c>
    </row>
    <row r="473" spans="1:42" ht="17.25" customHeight="1" x14ac:dyDescent="0.35">
      <c r="A473" s="11">
        <v>472</v>
      </c>
      <c r="B473" s="12" t="s">
        <v>330</v>
      </c>
      <c r="C473" s="11" t="s">
        <v>9</v>
      </c>
      <c r="D473" s="11" t="s">
        <v>331</v>
      </c>
      <c r="E473" s="11" t="s">
        <v>66</v>
      </c>
      <c r="F473" s="11" t="s">
        <v>332</v>
      </c>
      <c r="G473" s="13">
        <v>6260</v>
      </c>
      <c r="H473" s="13">
        <v>5825</v>
      </c>
      <c r="I473" s="14">
        <v>43927</v>
      </c>
      <c r="J473" s="15">
        <v>3.67</v>
      </c>
      <c r="K473" s="34" t="s">
        <v>124</v>
      </c>
      <c r="L473" s="15">
        <v>10.3</v>
      </c>
      <c r="M473" s="15">
        <v>1.1399999999999999</v>
      </c>
      <c r="N473" s="15" t="s">
        <v>1645</v>
      </c>
      <c r="O473" s="15" t="s">
        <v>1644</v>
      </c>
      <c r="P473" s="19">
        <v>21.4</v>
      </c>
      <c r="Q473" s="17">
        <v>169</v>
      </c>
      <c r="R473" s="26">
        <v>76.5</v>
      </c>
      <c r="S473" s="13">
        <v>505</v>
      </c>
      <c r="W473" s="46" t="e">
        <f t="shared" si="58"/>
        <v>#DIV/0!</v>
      </c>
      <c r="X473" s="16">
        <v>44243</v>
      </c>
      <c r="Y473" s="16">
        <v>44196</v>
      </c>
      <c r="Z473" s="16" t="s">
        <v>1649</v>
      </c>
      <c r="AA473" s="17">
        <v>6675</v>
      </c>
      <c r="AB473" s="17">
        <v>6260</v>
      </c>
      <c r="AC473" s="39">
        <f t="shared" si="59"/>
        <v>6.6293929712460065E-2</v>
      </c>
      <c r="AD473" s="19">
        <v>3.42</v>
      </c>
      <c r="AE473" s="19">
        <v>3.11</v>
      </c>
      <c r="AF473" s="18">
        <f t="shared" si="60"/>
        <v>9.9678456591639888E-2</v>
      </c>
      <c r="AG473" s="17">
        <v>2694</v>
      </c>
      <c r="AH473" s="17">
        <v>13609</v>
      </c>
      <c r="AI473" s="19">
        <v>165.24</v>
      </c>
      <c r="AJ473" s="19">
        <v>131.38999999999999</v>
      </c>
      <c r="AK473" s="18">
        <f>(AI473-AJ473)/AJ473</f>
        <v>0.25762995661770322</v>
      </c>
      <c r="AL473" s="19">
        <v>90.14</v>
      </c>
      <c r="AM473" s="19">
        <v>176.64</v>
      </c>
      <c r="AN473" s="22">
        <v>6.8999999999999999E-3</v>
      </c>
      <c r="AO473" s="19">
        <v>42.44</v>
      </c>
      <c r="AP473" s="41"/>
    </row>
    <row r="474" spans="1:42" ht="17" customHeight="1" x14ac:dyDescent="0.35">
      <c r="A474" s="11">
        <v>473</v>
      </c>
      <c r="B474" s="12" t="s">
        <v>426</v>
      </c>
      <c r="C474" s="11" t="s">
        <v>23</v>
      </c>
      <c r="D474" s="11" t="s">
        <v>427</v>
      </c>
      <c r="E474" s="11" t="s">
        <v>68</v>
      </c>
      <c r="G474" s="13">
        <v>6242.8</v>
      </c>
      <c r="H474" s="13">
        <v>6578.3</v>
      </c>
      <c r="I474" s="14">
        <v>43768</v>
      </c>
      <c r="K474" s="34" t="s">
        <v>123</v>
      </c>
      <c r="L474" s="15">
        <v>4.2</v>
      </c>
      <c r="N474" s="15" t="s">
        <v>1644</v>
      </c>
      <c r="P474" s="19">
        <v>3.2</v>
      </c>
      <c r="Q474" s="17">
        <v>469</v>
      </c>
      <c r="T474" s="43">
        <v>65</v>
      </c>
      <c r="U474" s="43">
        <v>3</v>
      </c>
      <c r="V474" s="43">
        <v>9</v>
      </c>
      <c r="W474" s="46">
        <f t="shared" si="58"/>
        <v>0.25</v>
      </c>
      <c r="X474" s="16">
        <v>44179</v>
      </c>
      <c r="Y474" s="16">
        <v>44044</v>
      </c>
      <c r="AF474" s="18"/>
      <c r="AP474" s="37" t="s">
        <v>65</v>
      </c>
    </row>
    <row r="475" spans="1:42" x14ac:dyDescent="0.35">
      <c r="A475" s="11">
        <v>474</v>
      </c>
      <c r="B475" s="12" t="s">
        <v>511</v>
      </c>
      <c r="C475" s="11" t="s">
        <v>377</v>
      </c>
      <c r="D475" s="11" t="s">
        <v>512</v>
      </c>
      <c r="E475" s="11" t="s">
        <v>66</v>
      </c>
      <c r="F475" s="11" t="s">
        <v>513</v>
      </c>
      <c r="G475" s="13">
        <v>6214</v>
      </c>
      <c r="H475" s="13">
        <v>6124</v>
      </c>
      <c r="I475" s="14">
        <v>44110</v>
      </c>
      <c r="J475" s="15">
        <v>3.2</v>
      </c>
      <c r="K475" s="34" t="s">
        <v>121</v>
      </c>
      <c r="L475" s="15">
        <v>6.3</v>
      </c>
      <c r="M475" s="15">
        <v>0.63</v>
      </c>
      <c r="N475" s="15" t="s">
        <v>1644</v>
      </c>
      <c r="P475" s="19">
        <v>12.4</v>
      </c>
      <c r="Q475" s="17">
        <v>165</v>
      </c>
      <c r="R475" s="26">
        <v>75.156999999999996</v>
      </c>
      <c r="S475" s="13">
        <v>308.125</v>
      </c>
      <c r="T475" s="17">
        <v>61.222222222222221</v>
      </c>
      <c r="U475" s="17">
        <v>3</v>
      </c>
      <c r="V475" s="17">
        <v>6</v>
      </c>
      <c r="W475" s="46">
        <f t="shared" si="58"/>
        <v>0.33333333333333331</v>
      </c>
      <c r="X475" s="16">
        <v>44056</v>
      </c>
      <c r="Y475" s="16">
        <v>44012</v>
      </c>
      <c r="AA475" s="17">
        <v>6721</v>
      </c>
      <c r="AB475" s="17">
        <v>6214</v>
      </c>
      <c r="AC475" s="39">
        <f t="shared" ref="AC475:AC486" si="62">(AA475-AB475)/AB475</f>
        <v>8.1589958158995821E-2</v>
      </c>
      <c r="AD475" s="19">
        <v>7.36</v>
      </c>
      <c r="AE475" s="19">
        <v>6.32</v>
      </c>
      <c r="AF475" s="18">
        <f t="shared" ref="AF475:AF486" si="63">(AD475-AE475)/AE475</f>
        <v>0.16455696202531644</v>
      </c>
      <c r="AG475" s="17">
        <v>1577</v>
      </c>
      <c r="AH475" s="17">
        <v>6213</v>
      </c>
      <c r="AI475" s="19">
        <v>200.86</v>
      </c>
      <c r="AJ475" s="19">
        <v>149.38999999999999</v>
      </c>
      <c r="AK475" s="18">
        <f>(AI475-AJ475)/AJ475</f>
        <v>0.34453444005622885</v>
      </c>
      <c r="AL475" s="19">
        <v>156.68</v>
      </c>
      <c r="AM475" s="19">
        <v>239.87</v>
      </c>
      <c r="AN475" s="22">
        <v>2.3599999999999999E-2</v>
      </c>
      <c r="AO475" s="19">
        <v>19.649999999999999</v>
      </c>
    </row>
    <row r="476" spans="1:42" x14ac:dyDescent="0.35">
      <c r="A476" s="11">
        <v>475</v>
      </c>
      <c r="B476" s="12" t="s">
        <v>1551</v>
      </c>
      <c r="C476" s="11" t="s">
        <v>944</v>
      </c>
      <c r="D476" s="11" t="s">
        <v>1552</v>
      </c>
      <c r="E476" s="11" t="s">
        <v>66</v>
      </c>
      <c r="F476" s="11" t="s">
        <v>1553</v>
      </c>
      <c r="G476" s="13">
        <v>6209</v>
      </c>
      <c r="H476" s="13">
        <v>5841</v>
      </c>
      <c r="I476" s="14">
        <v>43929</v>
      </c>
      <c r="J476" s="15">
        <v>2.34</v>
      </c>
      <c r="K476" s="15" t="s">
        <v>124</v>
      </c>
      <c r="L476" s="15">
        <v>5.3</v>
      </c>
      <c r="M476" s="15">
        <v>0</v>
      </c>
      <c r="N476" s="15" t="s">
        <v>1644</v>
      </c>
      <c r="P476" s="19">
        <v>8.4700000000000006</v>
      </c>
      <c r="Q476" s="17">
        <v>177</v>
      </c>
      <c r="R476" s="26">
        <v>47.753999999999998</v>
      </c>
      <c r="S476" s="13">
        <v>377.5</v>
      </c>
      <c r="T476" s="43">
        <v>63</v>
      </c>
      <c r="U476" s="43">
        <v>3</v>
      </c>
      <c r="V476" s="43">
        <v>9</v>
      </c>
      <c r="W476" s="46">
        <f t="shared" si="58"/>
        <v>0.25</v>
      </c>
      <c r="X476" s="16">
        <v>44251</v>
      </c>
      <c r="Y476" s="16">
        <v>44196</v>
      </c>
      <c r="Z476" s="16" t="s">
        <v>1649</v>
      </c>
      <c r="AA476" s="17">
        <f>5987+31</f>
        <v>6018</v>
      </c>
      <c r="AB476" s="17">
        <f>6209+19</f>
        <v>6228</v>
      </c>
      <c r="AC476" s="39">
        <f t="shared" si="62"/>
        <v>-3.3718689788053952E-2</v>
      </c>
      <c r="AD476" s="19">
        <v>5.15</v>
      </c>
      <c r="AE476" s="19">
        <v>6.13</v>
      </c>
      <c r="AF476" s="18">
        <f t="shared" si="63"/>
        <v>-0.15986949429037514</v>
      </c>
      <c r="AG476" s="17">
        <v>902</v>
      </c>
      <c r="AH476" s="17">
        <v>6858</v>
      </c>
      <c r="AI476" s="19">
        <v>78.67</v>
      </c>
      <c r="AJ476" s="19">
        <v>89.96</v>
      </c>
      <c r="AK476" s="18">
        <f>(AI476-AJ476)/AJ476</f>
        <v>-0.1255002223210315</v>
      </c>
      <c r="AL476" s="19">
        <v>59.11</v>
      </c>
      <c r="AM476" s="19">
        <v>93.25</v>
      </c>
      <c r="AN476" s="22">
        <v>2.8000000000000001E-2</v>
      </c>
      <c r="AO476" s="19">
        <v>17.739999999999998</v>
      </c>
      <c r="AP476" s="1" t="s">
        <v>1554</v>
      </c>
    </row>
    <row r="477" spans="1:42" ht="17.25" customHeight="1" x14ac:dyDescent="0.35">
      <c r="A477" s="11">
        <v>476</v>
      </c>
      <c r="B477" s="12" t="s">
        <v>604</v>
      </c>
      <c r="C477" s="11" t="s">
        <v>265</v>
      </c>
      <c r="D477" s="11" t="s">
        <v>605</v>
      </c>
      <c r="E477" s="11" t="s">
        <v>66</v>
      </c>
      <c r="F477" s="11" t="s">
        <v>606</v>
      </c>
      <c r="G477" s="13">
        <v>6202.1</v>
      </c>
      <c r="H477" s="13">
        <v>5747.8</v>
      </c>
      <c r="I477" s="14">
        <v>43921</v>
      </c>
      <c r="J477" s="15">
        <v>3.5</v>
      </c>
      <c r="K477" s="34" t="s">
        <v>122</v>
      </c>
      <c r="L477" s="15">
        <v>6.9</v>
      </c>
      <c r="M477" s="15">
        <v>0.13600000000000001</v>
      </c>
      <c r="N477" s="15" t="s">
        <v>1644</v>
      </c>
      <c r="P477" s="19">
        <v>10.4</v>
      </c>
      <c r="Q477" s="17">
        <v>188</v>
      </c>
      <c r="R477" s="26">
        <v>55</v>
      </c>
      <c r="S477" s="13">
        <v>400</v>
      </c>
      <c r="T477" s="17">
        <v>58</v>
      </c>
      <c r="U477" s="17">
        <v>2</v>
      </c>
      <c r="V477" s="17">
        <v>8</v>
      </c>
      <c r="W477" s="46">
        <f t="shared" si="58"/>
        <v>0.2</v>
      </c>
      <c r="X477" s="16">
        <v>44244</v>
      </c>
      <c r="Y477" s="16">
        <v>44196</v>
      </c>
      <c r="Z477" s="16" t="s">
        <v>1649</v>
      </c>
      <c r="AA477" s="17">
        <v>7087</v>
      </c>
      <c r="AB477" s="17">
        <v>6202</v>
      </c>
      <c r="AC477" s="39">
        <f t="shared" si="62"/>
        <v>0.14269590454692035</v>
      </c>
      <c r="AD477" s="19">
        <v>6.16</v>
      </c>
      <c r="AE477" s="19">
        <v>6.22</v>
      </c>
      <c r="AF477" s="18">
        <f t="shared" si="63"/>
        <v>-9.6463022508037968E-3</v>
      </c>
      <c r="AG477" s="17">
        <v>1378</v>
      </c>
      <c r="AH477" s="17">
        <v>12795</v>
      </c>
      <c r="AI477" s="19">
        <v>51.16</v>
      </c>
      <c r="AJ477" s="19">
        <v>55.95</v>
      </c>
      <c r="AK477" s="18">
        <f>(AI477-AJ477)/AJ477</f>
        <v>-8.5612153708668565E-2</v>
      </c>
      <c r="AL477" s="19">
        <v>29.36</v>
      </c>
      <c r="AM477" s="19">
        <v>61.49</v>
      </c>
      <c r="AN477" s="22">
        <v>3.61E-2</v>
      </c>
      <c r="AO477" s="19">
        <v>8.52</v>
      </c>
    </row>
    <row r="478" spans="1:42" ht="17.25" customHeight="1" x14ac:dyDescent="0.35">
      <c r="A478" s="11">
        <v>477</v>
      </c>
      <c r="B478" s="12" t="s">
        <v>689</v>
      </c>
      <c r="C478" s="11" t="s">
        <v>228</v>
      </c>
      <c r="D478" s="11" t="s">
        <v>690</v>
      </c>
      <c r="E478" s="11" t="s">
        <v>66</v>
      </c>
      <c r="F478" s="11" t="s">
        <v>691</v>
      </c>
      <c r="G478" s="13">
        <v>6160.1</v>
      </c>
      <c r="H478" s="13">
        <v>6023</v>
      </c>
      <c r="I478" s="14">
        <v>43924</v>
      </c>
      <c r="J478" s="15">
        <v>3.2</v>
      </c>
      <c r="K478" s="34" t="s">
        <v>121</v>
      </c>
      <c r="L478" s="15">
        <v>4.3</v>
      </c>
      <c r="M478" s="15">
        <v>0</v>
      </c>
      <c r="N478" s="15" t="s">
        <v>1644</v>
      </c>
      <c r="P478" s="19">
        <v>9.1539999999999999</v>
      </c>
      <c r="Q478" s="17">
        <v>151</v>
      </c>
      <c r="R478" s="26">
        <v>60.795000000000002</v>
      </c>
      <c r="S478" s="13">
        <v>368.28800000000001</v>
      </c>
      <c r="T478" s="43">
        <v>62.375</v>
      </c>
      <c r="U478" s="43">
        <v>2</v>
      </c>
      <c r="V478" s="43">
        <v>6</v>
      </c>
      <c r="W478" s="46">
        <f t="shared" si="58"/>
        <v>0.25</v>
      </c>
      <c r="X478" s="16">
        <v>44243</v>
      </c>
      <c r="Y478" s="16">
        <v>44196</v>
      </c>
      <c r="Z478" s="16" t="s">
        <v>1649</v>
      </c>
      <c r="AA478" s="17">
        <v>6559.9</v>
      </c>
      <c r="AB478" s="17">
        <v>6160.1</v>
      </c>
      <c r="AC478" s="39">
        <f t="shared" si="62"/>
        <v>6.4901543806106923E-2</v>
      </c>
      <c r="AD478" s="19">
        <v>0.6</v>
      </c>
      <c r="AE478" s="19">
        <v>0.7</v>
      </c>
      <c r="AF478" s="18">
        <f t="shared" si="63"/>
        <v>-0.14285714285714282</v>
      </c>
      <c r="AG478" s="17">
        <v>1477.6</v>
      </c>
      <c r="AH478" s="17">
        <v>7804.6</v>
      </c>
      <c r="AI478" s="19">
        <v>16.940000000000001</v>
      </c>
      <c r="AJ478" s="19">
        <v>16.3</v>
      </c>
      <c r="AK478" s="18">
        <f>(AI478-AJ478)/AJ478</f>
        <v>3.9263803680981625E-2</v>
      </c>
      <c r="AL478" s="19">
        <v>10.41</v>
      </c>
      <c r="AM478" s="19">
        <v>18.22</v>
      </c>
      <c r="AN478" s="22">
        <v>1.7999999999999999E-2</v>
      </c>
      <c r="AO478" s="19">
        <v>28.93</v>
      </c>
    </row>
    <row r="479" spans="1:42" ht="17.25" customHeight="1" x14ac:dyDescent="0.35">
      <c r="A479" s="11">
        <v>478</v>
      </c>
      <c r="B479" s="12" t="s">
        <v>873</v>
      </c>
      <c r="C479" s="11" t="s">
        <v>35</v>
      </c>
      <c r="D479" s="11" t="s">
        <v>874</v>
      </c>
      <c r="E479" s="11" t="s">
        <v>66</v>
      </c>
      <c r="F479" s="11" t="s">
        <v>875</v>
      </c>
      <c r="G479" s="13">
        <v>6146</v>
      </c>
      <c r="H479" s="13">
        <v>6047</v>
      </c>
      <c r="I479" s="14">
        <v>43920</v>
      </c>
      <c r="J479" s="15">
        <v>2.2999999999999998</v>
      </c>
      <c r="K479" s="34" t="s">
        <v>122</v>
      </c>
      <c r="L479" s="15">
        <v>4.9000000000000004</v>
      </c>
      <c r="M479" s="15">
        <v>0.8</v>
      </c>
      <c r="N479" s="15" t="s">
        <v>1644</v>
      </c>
      <c r="P479" s="19">
        <v>6.2</v>
      </c>
      <c r="Q479" s="17">
        <v>110</v>
      </c>
      <c r="R479" s="26">
        <v>56</v>
      </c>
      <c r="S479" s="13">
        <v>375</v>
      </c>
      <c r="W479" s="46" t="e">
        <f t="shared" si="58"/>
        <v>#DIV/0!</v>
      </c>
      <c r="X479" s="16">
        <v>43907</v>
      </c>
      <c r="Y479" s="16">
        <v>43863</v>
      </c>
      <c r="AA479" s="17">
        <v>6146</v>
      </c>
      <c r="AB479" s="17">
        <v>6047</v>
      </c>
      <c r="AC479" s="39">
        <f t="shared" si="62"/>
        <v>1.6371754589052424E-2</v>
      </c>
      <c r="AD479" s="19">
        <v>2.71</v>
      </c>
      <c r="AE479" s="19">
        <v>2.17</v>
      </c>
      <c r="AF479" s="18">
        <f t="shared" si="63"/>
        <v>0.24884792626728114</v>
      </c>
      <c r="AG479" s="17">
        <v>1991</v>
      </c>
      <c r="AH479" s="17">
        <v>4715</v>
      </c>
      <c r="AP479" s="37" t="s">
        <v>876</v>
      </c>
    </row>
    <row r="480" spans="1:42" ht="17.25" customHeight="1" x14ac:dyDescent="0.35">
      <c r="A480" s="11">
        <v>478</v>
      </c>
      <c r="B480" s="12" t="s">
        <v>780</v>
      </c>
      <c r="C480" s="11" t="s">
        <v>2</v>
      </c>
      <c r="D480" s="11" t="s">
        <v>781</v>
      </c>
      <c r="E480" s="11" t="s">
        <v>66</v>
      </c>
      <c r="F480" s="11" t="s">
        <v>782</v>
      </c>
      <c r="G480" s="13">
        <v>6146</v>
      </c>
      <c r="H480" s="13">
        <v>5911</v>
      </c>
      <c r="I480" s="14">
        <v>44043</v>
      </c>
      <c r="J480" s="15">
        <v>4.3099999999999996</v>
      </c>
      <c r="K480" s="34" t="s">
        <v>123</v>
      </c>
      <c r="L480" s="15">
        <v>6.1</v>
      </c>
      <c r="M480" s="15">
        <v>1.6</v>
      </c>
      <c r="N480" s="15" t="s">
        <v>1644</v>
      </c>
      <c r="P480" s="19">
        <v>9.5</v>
      </c>
      <c r="Q480" s="17">
        <v>52</v>
      </c>
      <c r="R480" s="26">
        <v>185</v>
      </c>
      <c r="S480" s="13">
        <v>509</v>
      </c>
      <c r="T480" s="17">
        <v>60</v>
      </c>
      <c r="U480" s="17">
        <v>4</v>
      </c>
      <c r="V480" s="17">
        <v>9</v>
      </c>
      <c r="W480" s="46">
        <f t="shared" si="58"/>
        <v>0.30769230769230771</v>
      </c>
      <c r="X480" s="16">
        <v>43997</v>
      </c>
      <c r="Y480" s="16">
        <v>43945</v>
      </c>
      <c r="AA480" s="17">
        <v>5412</v>
      </c>
      <c r="AB480" s="17">
        <v>6146</v>
      </c>
      <c r="AC480" s="39">
        <f t="shared" si="62"/>
        <v>-0.11942726976895542</v>
      </c>
      <c r="AD480" s="19">
        <v>3.52</v>
      </c>
      <c r="AE480" s="19">
        <v>4.51</v>
      </c>
      <c r="AF480" s="18">
        <f t="shared" si="63"/>
        <v>-0.21951219512195119</v>
      </c>
      <c r="AG480" s="17">
        <v>1778</v>
      </c>
      <c r="AH480" s="17">
        <v>7522</v>
      </c>
      <c r="AI480" s="19">
        <v>65.75</v>
      </c>
      <c r="AJ480" s="19">
        <v>59.27</v>
      </c>
      <c r="AK480" s="18">
        <f t="shared" ref="AK480:AK501" si="64">(AI480-AJ480)/AJ480</f>
        <v>0.10933018390416731</v>
      </c>
      <c r="AL480" s="19">
        <v>34.659999999999997</v>
      </c>
      <c r="AM480" s="19">
        <v>71.680000000000007</v>
      </c>
      <c r="AN480" s="22">
        <v>3.1300000000000001E-2</v>
      </c>
      <c r="AO480" s="19">
        <v>23.72</v>
      </c>
    </row>
    <row r="481" spans="1:42" ht="17" customHeight="1" x14ac:dyDescent="0.35">
      <c r="A481" s="11">
        <v>480</v>
      </c>
      <c r="B481" s="12" t="s">
        <v>958</v>
      </c>
      <c r="C481" s="11" t="s">
        <v>155</v>
      </c>
      <c r="D481" s="11" t="s">
        <v>959</v>
      </c>
      <c r="E481" s="11" t="s">
        <v>66</v>
      </c>
      <c r="F481" s="11" t="s">
        <v>960</v>
      </c>
      <c r="G481" s="13">
        <v>6117.4</v>
      </c>
      <c r="H481" s="13">
        <v>6973.6</v>
      </c>
      <c r="I481" s="14">
        <v>43923</v>
      </c>
      <c r="K481" s="34" t="s">
        <v>961</v>
      </c>
      <c r="L481" s="15">
        <v>1.8</v>
      </c>
      <c r="M481" s="15">
        <v>4.5999999999999999E-2</v>
      </c>
      <c r="N481" s="15" t="s">
        <v>1644</v>
      </c>
      <c r="P481" s="19">
        <v>0.6</v>
      </c>
      <c r="S481" s="13">
        <v>152</v>
      </c>
      <c r="T481" s="43">
        <v>75</v>
      </c>
      <c r="U481" s="43">
        <v>1</v>
      </c>
      <c r="V481" s="43">
        <v>11</v>
      </c>
      <c r="W481" s="46">
        <f t="shared" si="58"/>
        <v>8.3333333333333329E-2</v>
      </c>
      <c r="X481" s="16">
        <v>44253</v>
      </c>
      <c r="Y481" s="16">
        <v>44196</v>
      </c>
      <c r="Z481" s="16" t="s">
        <v>1649</v>
      </c>
      <c r="AA481" s="17">
        <v>4846</v>
      </c>
      <c r="AB481" s="17">
        <v>6117</v>
      </c>
      <c r="AC481" s="39">
        <f t="shared" si="62"/>
        <v>-0.20778159228379925</v>
      </c>
      <c r="AD481" s="19">
        <v>-1.23</v>
      </c>
      <c r="AE481" s="19">
        <v>4.12</v>
      </c>
      <c r="AF481" s="18">
        <f t="shared" si="63"/>
        <v>-1.2985436893203883</v>
      </c>
      <c r="AG481" s="17">
        <v>22</v>
      </c>
      <c r="AH481" s="17">
        <v>3443</v>
      </c>
      <c r="AI481" s="19">
        <v>32.6</v>
      </c>
      <c r="AJ481" s="19">
        <v>17.149999999999999</v>
      </c>
      <c r="AK481" s="18">
        <f t="shared" si="64"/>
        <v>0.90087463556851333</v>
      </c>
      <c r="AL481" s="19">
        <v>5.51</v>
      </c>
      <c r="AM481" s="19">
        <v>35.99</v>
      </c>
      <c r="AP481" s="37" t="s">
        <v>962</v>
      </c>
    </row>
    <row r="482" spans="1:42" ht="17" customHeight="1" x14ac:dyDescent="0.35">
      <c r="A482" s="11">
        <v>481</v>
      </c>
      <c r="B482" s="12" t="s">
        <v>1046</v>
      </c>
      <c r="C482" s="11" t="s">
        <v>8</v>
      </c>
      <c r="D482" s="11" t="s">
        <v>1047</v>
      </c>
      <c r="E482" s="11" t="s">
        <v>66</v>
      </c>
      <c r="F482" s="11" t="s">
        <v>1048</v>
      </c>
      <c r="G482" s="13">
        <v>6110</v>
      </c>
      <c r="H482" s="13">
        <v>6946.1</v>
      </c>
      <c r="I482" s="14">
        <v>44258</v>
      </c>
      <c r="J482" s="15">
        <v>2.2050000000000001</v>
      </c>
      <c r="K482" s="34" t="s">
        <v>124</v>
      </c>
      <c r="L482" s="15">
        <v>5.2</v>
      </c>
      <c r="M482" s="15">
        <v>0</v>
      </c>
      <c r="N482" s="15" t="s">
        <v>1644</v>
      </c>
      <c r="P482" s="19">
        <v>7.2</v>
      </c>
      <c r="Q482" s="17">
        <v>67</v>
      </c>
      <c r="R482" s="26">
        <v>71.11</v>
      </c>
      <c r="S482" s="13">
        <v>291.10000000000002</v>
      </c>
      <c r="T482" s="43">
        <v>64.8</v>
      </c>
      <c r="U482" s="43">
        <v>2</v>
      </c>
      <c r="V482" s="43">
        <v>6</v>
      </c>
      <c r="W482" s="46">
        <f t="shared" si="58"/>
        <v>0.25</v>
      </c>
      <c r="X482" s="16">
        <v>44249</v>
      </c>
      <c r="Y482" s="16">
        <v>44196</v>
      </c>
      <c r="Z482" s="16" t="s">
        <v>1649</v>
      </c>
      <c r="AA482" s="17">
        <v>5758</v>
      </c>
      <c r="AB482" s="17">
        <v>6110</v>
      </c>
      <c r="AC482" s="39">
        <f t="shared" si="62"/>
        <v>-5.761047463175123E-2</v>
      </c>
      <c r="AD482" s="19">
        <v>-6.14</v>
      </c>
      <c r="AE482" s="19">
        <v>-7.0000000000000007E-2</v>
      </c>
      <c r="AF482" s="18">
        <f t="shared" si="63"/>
        <v>86.714285714285694</v>
      </c>
      <c r="AG482" s="17">
        <v>1420.2</v>
      </c>
      <c r="AH482" s="17">
        <v>8270.9</v>
      </c>
      <c r="AI482" s="19">
        <v>24.4</v>
      </c>
      <c r="AJ482" s="19">
        <v>16.18</v>
      </c>
      <c r="AK482" s="18">
        <f t="shared" si="64"/>
        <v>0.50803461063040789</v>
      </c>
      <c r="AL482" s="19">
        <v>8.76</v>
      </c>
      <c r="AM482" s="19">
        <v>33.39</v>
      </c>
      <c r="AN482" s="22">
        <v>2.5700000000000001E-2</v>
      </c>
    </row>
    <row r="483" spans="1:42" ht="17" customHeight="1" x14ac:dyDescent="0.35">
      <c r="A483" s="11">
        <v>482</v>
      </c>
      <c r="B483" s="12" t="s">
        <v>1130</v>
      </c>
      <c r="C483" s="11" t="s">
        <v>1077</v>
      </c>
      <c r="D483" s="11" t="s">
        <v>1131</v>
      </c>
      <c r="E483" s="11" t="s">
        <v>66</v>
      </c>
      <c r="F483" s="11" t="s">
        <v>1132</v>
      </c>
      <c r="G483" s="13">
        <v>6074.4</v>
      </c>
      <c r="H483" s="13">
        <v>5800.3</v>
      </c>
      <c r="I483" s="14">
        <v>43936</v>
      </c>
      <c r="J483" s="15">
        <v>7.433592</v>
      </c>
      <c r="K483" s="34" t="s">
        <v>122</v>
      </c>
      <c r="L483" s="15">
        <v>10</v>
      </c>
      <c r="M483" s="15">
        <v>0</v>
      </c>
      <c r="N483" s="15" t="s">
        <v>1644</v>
      </c>
      <c r="P483" s="19">
        <v>7</v>
      </c>
      <c r="Q483" s="17">
        <v>135</v>
      </c>
      <c r="S483" s="13">
        <v>366</v>
      </c>
      <c r="T483" s="43">
        <v>50.8</v>
      </c>
      <c r="U483" s="43">
        <v>3</v>
      </c>
      <c r="V483" s="43">
        <v>7</v>
      </c>
      <c r="W483" s="46">
        <f t="shared" si="58"/>
        <v>0.3</v>
      </c>
      <c r="X483" s="16">
        <v>44239</v>
      </c>
      <c r="Y483" s="16">
        <v>44196</v>
      </c>
      <c r="Z483" s="16" t="s">
        <v>1649</v>
      </c>
      <c r="AA483" s="17">
        <v>5109</v>
      </c>
      <c r="AB483" s="17">
        <v>6074.4319999999998</v>
      </c>
      <c r="AC483" s="39">
        <f t="shared" si="62"/>
        <v>-0.15893370771127241</v>
      </c>
      <c r="AD483" s="19">
        <v>2.7</v>
      </c>
      <c r="AE483" s="19">
        <v>3.9</v>
      </c>
      <c r="AF483" s="18">
        <f t="shared" si="63"/>
        <v>-0.30769230769230765</v>
      </c>
      <c r="AG483" s="17">
        <v>223</v>
      </c>
      <c r="AH483" s="17">
        <v>2557</v>
      </c>
      <c r="AI483" s="19">
        <v>62.19</v>
      </c>
      <c r="AJ483" s="19">
        <v>61.36</v>
      </c>
      <c r="AK483" s="18">
        <f t="shared" si="64"/>
        <v>1.3526727509778329E-2</v>
      </c>
      <c r="AL483" s="19">
        <v>32.380000000000003</v>
      </c>
      <c r="AM483" s="19">
        <v>83.5</v>
      </c>
      <c r="AN483" s="22">
        <v>1.9800000000000002E-2</v>
      </c>
      <c r="AO483" s="19">
        <v>28.6</v>
      </c>
    </row>
    <row r="484" spans="1:42" ht="17" customHeight="1" x14ac:dyDescent="0.35">
      <c r="A484" s="11">
        <v>483</v>
      </c>
      <c r="B484" s="12" t="s">
        <v>1636</v>
      </c>
      <c r="C484" s="11" t="s">
        <v>16</v>
      </c>
      <c r="D484" s="11" t="s">
        <v>1637</v>
      </c>
      <c r="E484" s="11" t="s">
        <v>66</v>
      </c>
      <c r="F484" s="11" t="s">
        <v>1638</v>
      </c>
      <c r="G484" s="13">
        <v>6052.9</v>
      </c>
      <c r="H484" s="13">
        <v>7699</v>
      </c>
      <c r="I484" s="14">
        <v>44173</v>
      </c>
      <c r="J484" s="15">
        <v>2.0299999999999998</v>
      </c>
      <c r="K484" s="15" t="s">
        <v>124</v>
      </c>
      <c r="L484" s="15">
        <v>2.5</v>
      </c>
      <c r="N484" s="15" t="s">
        <v>1644</v>
      </c>
      <c r="P484" s="19">
        <v>9.41</v>
      </c>
      <c r="Q484" s="17">
        <v>46</v>
      </c>
      <c r="R484" s="26">
        <v>117.46</v>
      </c>
      <c r="S484" s="13">
        <v>247.72</v>
      </c>
      <c r="T484" s="43">
        <v>60.636363636363633</v>
      </c>
      <c r="U484" s="43">
        <v>3</v>
      </c>
      <c r="V484" s="43">
        <v>8</v>
      </c>
      <c r="W484" s="46">
        <f t="shared" si="58"/>
        <v>0.27272727272727271</v>
      </c>
      <c r="X484" s="16">
        <v>44244</v>
      </c>
      <c r="Y484" s="16">
        <v>44196</v>
      </c>
      <c r="Z484" s="16" t="s">
        <v>1649</v>
      </c>
      <c r="AA484" s="17">
        <v>3894</v>
      </c>
      <c r="AB484" s="17">
        <v>6053</v>
      </c>
      <c r="AC484" s="39">
        <f t="shared" si="62"/>
        <v>-0.35668263670906986</v>
      </c>
      <c r="AD484" s="19">
        <v>-0.86</v>
      </c>
      <c r="AE484" s="19">
        <v>-2.41</v>
      </c>
      <c r="AF484" s="18">
        <f t="shared" si="63"/>
        <v>-0.6431535269709544</v>
      </c>
      <c r="AG484" s="17">
        <v>0</v>
      </c>
      <c r="AH484" s="17">
        <v>8550.9</v>
      </c>
      <c r="AI484" s="19">
        <v>3.62</v>
      </c>
      <c r="AJ484" s="19">
        <v>5.14</v>
      </c>
      <c r="AK484" s="18">
        <f t="shared" si="64"/>
        <v>-0.2957198443579766</v>
      </c>
      <c r="AL484" s="19">
        <v>0.88</v>
      </c>
      <c r="AM484" s="19">
        <v>5.14</v>
      </c>
      <c r="AN484" s="22">
        <v>7.9600000000000004E-2</v>
      </c>
      <c r="AP484" s="1"/>
    </row>
    <row r="485" spans="1:42" ht="17" customHeight="1" x14ac:dyDescent="0.35">
      <c r="A485" s="11">
        <v>484</v>
      </c>
      <c r="B485" s="12" t="s">
        <v>1218</v>
      </c>
      <c r="C485" s="11" t="s">
        <v>808</v>
      </c>
      <c r="D485" s="11" t="s">
        <v>1219</v>
      </c>
      <c r="E485" s="11" t="s">
        <v>66</v>
      </c>
      <c r="F485" s="11" t="s">
        <v>1220</v>
      </c>
      <c r="G485" s="13">
        <v>6040.3</v>
      </c>
      <c r="I485" s="14">
        <v>43929</v>
      </c>
      <c r="J485" s="15">
        <v>3.98</v>
      </c>
      <c r="K485" s="34" t="s">
        <v>123</v>
      </c>
      <c r="L485" s="15">
        <v>6.5</v>
      </c>
      <c r="M485" s="15">
        <v>0</v>
      </c>
      <c r="N485" s="15" t="s">
        <v>1644</v>
      </c>
      <c r="P485" s="19">
        <v>16.899999999999999</v>
      </c>
      <c r="S485" s="13">
        <v>444</v>
      </c>
      <c r="T485" s="43"/>
      <c r="U485" s="43">
        <v>1</v>
      </c>
      <c r="V485" s="43">
        <v>4</v>
      </c>
      <c r="W485" s="46">
        <f t="shared" si="58"/>
        <v>0.2</v>
      </c>
      <c r="X485" s="16">
        <v>44243</v>
      </c>
      <c r="Y485" s="20">
        <v>44196</v>
      </c>
      <c r="Z485" s="16" t="s">
        <v>1649</v>
      </c>
      <c r="AA485" s="17">
        <v>6394</v>
      </c>
      <c r="AB485" s="17">
        <v>6040</v>
      </c>
      <c r="AC485" s="39">
        <f t="shared" si="62"/>
        <v>5.860927152317881E-2</v>
      </c>
      <c r="AD485" s="19">
        <v>0.09</v>
      </c>
      <c r="AE485" s="19">
        <v>-0.84</v>
      </c>
      <c r="AF485" s="18">
        <f t="shared" si="63"/>
        <v>-1.1071428571428572</v>
      </c>
      <c r="AG485" s="17">
        <v>2860</v>
      </c>
      <c r="AH485" s="17">
        <v>9907</v>
      </c>
      <c r="AI485" s="19">
        <v>28.15</v>
      </c>
      <c r="AJ485" s="19">
        <v>18.149999999999999</v>
      </c>
      <c r="AK485" s="18">
        <f t="shared" si="64"/>
        <v>0.55096418732782371</v>
      </c>
      <c r="AL485" s="19">
        <v>6.66</v>
      </c>
      <c r="AM485" s="19">
        <v>31.05</v>
      </c>
      <c r="AO485" s="19">
        <v>298.11</v>
      </c>
      <c r="AP485" s="37" t="s">
        <v>1221</v>
      </c>
    </row>
    <row r="486" spans="1:42" ht="17" customHeight="1" x14ac:dyDescent="0.35">
      <c r="A486" s="11">
        <v>485</v>
      </c>
      <c r="B486" s="12" t="s">
        <v>1301</v>
      </c>
      <c r="C486" s="11" t="s">
        <v>24</v>
      </c>
      <c r="D486" s="11" t="s">
        <v>1302</v>
      </c>
      <c r="E486" s="11" t="s">
        <v>66</v>
      </c>
      <c r="F486" s="11" t="s">
        <v>1303</v>
      </c>
      <c r="G486" s="13">
        <v>6027.1</v>
      </c>
      <c r="H486" s="13">
        <v>5880</v>
      </c>
      <c r="I486" s="14">
        <v>44099</v>
      </c>
      <c r="J486" s="15">
        <v>1.1299999999999999</v>
      </c>
      <c r="K486" s="34" t="s">
        <v>123</v>
      </c>
      <c r="L486" s="15">
        <v>7.6</v>
      </c>
      <c r="M486" s="15">
        <v>1.8</v>
      </c>
      <c r="N486" s="15" t="s">
        <v>1644</v>
      </c>
      <c r="P486" s="19">
        <v>5.3</v>
      </c>
      <c r="Q486" s="17">
        <v>172</v>
      </c>
      <c r="R486" s="26">
        <v>29</v>
      </c>
      <c r="S486" s="13">
        <v>308</v>
      </c>
      <c r="T486" s="43">
        <v>62</v>
      </c>
      <c r="U486" s="43">
        <v>4</v>
      </c>
      <c r="V486" s="43">
        <v>6</v>
      </c>
      <c r="W486" s="46">
        <f t="shared" si="58"/>
        <v>0.4</v>
      </c>
      <c r="X486" s="16">
        <v>44056</v>
      </c>
      <c r="Y486" s="16">
        <v>44009</v>
      </c>
      <c r="AA486" s="17">
        <v>4961</v>
      </c>
      <c r="AB486" s="17">
        <v>6027</v>
      </c>
      <c r="AC486" s="39">
        <f t="shared" si="62"/>
        <v>-0.17687074829931973</v>
      </c>
      <c r="AD486" s="19">
        <v>-2.34</v>
      </c>
      <c r="AE486" s="19">
        <v>2.21</v>
      </c>
      <c r="AF486" s="18">
        <f t="shared" si="63"/>
        <v>-2.0588235294117645</v>
      </c>
      <c r="AG486" s="17">
        <v>1301</v>
      </c>
      <c r="AH486" s="17">
        <v>7924</v>
      </c>
      <c r="AI486" s="19">
        <v>31.08</v>
      </c>
      <c r="AJ486" s="19">
        <v>26.6</v>
      </c>
      <c r="AK486" s="18">
        <f t="shared" si="64"/>
        <v>0.16842105263157883</v>
      </c>
      <c r="AL486" s="19">
        <v>10.18</v>
      </c>
      <c r="AM486" s="19">
        <v>44.5</v>
      </c>
    </row>
    <row r="487" spans="1:42" ht="17" customHeight="1" x14ac:dyDescent="0.35">
      <c r="A487" s="11">
        <v>486</v>
      </c>
      <c r="B487" s="12" t="s">
        <v>1383</v>
      </c>
      <c r="C487" s="11" t="s">
        <v>40</v>
      </c>
      <c r="D487" s="11" t="s">
        <v>1384</v>
      </c>
      <c r="E487" s="11" t="s">
        <v>66</v>
      </c>
      <c r="F487" s="11" t="s">
        <v>1385</v>
      </c>
      <c r="G487" s="13">
        <v>6016</v>
      </c>
      <c r="H487" s="13">
        <v>5473</v>
      </c>
      <c r="I487" s="14">
        <v>43465</v>
      </c>
      <c r="J487" s="15">
        <v>3</v>
      </c>
      <c r="K487" s="34" t="s">
        <v>121</v>
      </c>
      <c r="L487" s="15">
        <v>6.6</v>
      </c>
      <c r="M487" s="15">
        <v>0.1</v>
      </c>
      <c r="N487" s="15" t="s">
        <v>1644</v>
      </c>
      <c r="P487" s="19">
        <v>8.6</v>
      </c>
      <c r="Q487" s="17">
        <v>98</v>
      </c>
      <c r="R487" s="26">
        <v>87.721000000000004</v>
      </c>
      <c r="S487" s="13">
        <v>414.685</v>
      </c>
      <c r="T487" s="17">
        <v>66.454545454545453</v>
      </c>
      <c r="U487" s="17">
        <v>3</v>
      </c>
      <c r="V487" s="17">
        <v>8</v>
      </c>
      <c r="W487" s="46">
        <f t="shared" si="58"/>
        <v>0.27272727272727271</v>
      </c>
      <c r="X487" s="16">
        <v>43857</v>
      </c>
      <c r="Y487" s="16">
        <v>43738</v>
      </c>
      <c r="AF487" s="18"/>
      <c r="AI487" s="19">
        <v>6.6</v>
      </c>
      <c r="AJ487" s="19">
        <v>8.86</v>
      </c>
      <c r="AK487" s="18">
        <f t="shared" si="64"/>
        <v>-0.25507900677200901</v>
      </c>
      <c r="AP487" s="37" t="s">
        <v>1386</v>
      </c>
    </row>
    <row r="488" spans="1:42" ht="17" customHeight="1" x14ac:dyDescent="0.35">
      <c r="A488" s="11">
        <v>487</v>
      </c>
      <c r="B488" s="12" t="s">
        <v>59</v>
      </c>
      <c r="C488" s="11" t="s">
        <v>13</v>
      </c>
      <c r="D488" s="11" t="s">
        <v>60</v>
      </c>
      <c r="E488" s="11" t="s">
        <v>66</v>
      </c>
      <c r="F488" s="11" t="s">
        <v>90</v>
      </c>
      <c r="G488" s="13">
        <v>5991.1</v>
      </c>
      <c r="H488" s="13">
        <v>6200.9</v>
      </c>
      <c r="I488" s="14">
        <v>44218</v>
      </c>
      <c r="J488" s="15">
        <v>3.6789999999999998</v>
      </c>
      <c r="K488" s="34" t="s">
        <v>121</v>
      </c>
      <c r="L488" s="15">
        <f>4.533+1.719</f>
        <v>6.2520000000000007</v>
      </c>
      <c r="M488" s="15">
        <v>2.2229999999999999</v>
      </c>
      <c r="N488" s="15" t="s">
        <v>1644</v>
      </c>
      <c r="P488" s="19">
        <v>12.358000000000001</v>
      </c>
      <c r="Q488" s="17">
        <v>187</v>
      </c>
      <c r="R488" s="26">
        <v>66.007999999999996</v>
      </c>
      <c r="S488" s="13">
        <v>468.50299999999999</v>
      </c>
      <c r="T488" s="43">
        <v>61.6</v>
      </c>
      <c r="U488" s="43">
        <v>3</v>
      </c>
      <c r="V488" s="43">
        <v>10</v>
      </c>
      <c r="W488" s="46">
        <f t="shared" si="58"/>
        <v>0.23076923076923078</v>
      </c>
      <c r="X488" s="16">
        <v>44159</v>
      </c>
      <c r="Y488" s="16">
        <v>44135</v>
      </c>
      <c r="AA488" s="17">
        <v>5603</v>
      </c>
      <c r="AB488" s="17">
        <v>5991</v>
      </c>
      <c r="AC488" s="39">
        <f t="shared" ref="AC488:AC501" si="65">(AA488-AB488)/AB488</f>
        <v>-6.4763812385244535E-2</v>
      </c>
      <c r="AD488" s="19">
        <v>3.28</v>
      </c>
      <c r="AE488" s="19">
        <v>3.65</v>
      </c>
      <c r="AF488" s="18">
        <f t="shared" ref="AF488:AF501" si="66">(AD488-AE488)/AE488</f>
        <v>-0.10136986301369866</v>
      </c>
      <c r="AG488" s="17">
        <v>12278.424999999999</v>
      </c>
      <c r="AH488" s="17">
        <v>21468.602999999999</v>
      </c>
      <c r="AI488" s="19">
        <v>147.1</v>
      </c>
      <c r="AJ488" s="19">
        <v>115.94</v>
      </c>
      <c r="AK488" s="18">
        <f t="shared" si="64"/>
        <v>0.26875970329480764</v>
      </c>
      <c r="AL488" s="19">
        <v>79.08</v>
      </c>
      <c r="AM488" s="19">
        <v>164.4</v>
      </c>
      <c r="AN488" s="22">
        <v>1.8499999999999999E-2</v>
      </c>
      <c r="AO488" s="19">
        <v>38.200000000000003</v>
      </c>
    </row>
    <row r="489" spans="1:42" ht="17" customHeight="1" x14ac:dyDescent="0.35">
      <c r="A489" s="11">
        <v>488</v>
      </c>
      <c r="B489" s="12" t="s">
        <v>1464</v>
      </c>
      <c r="C489" s="11" t="s">
        <v>25</v>
      </c>
      <c r="D489" s="11" t="s">
        <v>1465</v>
      </c>
      <c r="E489" s="11" t="s">
        <v>66</v>
      </c>
      <c r="F489" s="11" t="s">
        <v>1466</v>
      </c>
      <c r="G489" s="13">
        <v>5910</v>
      </c>
      <c r="H489" s="13">
        <v>6291</v>
      </c>
      <c r="I489" s="14">
        <v>43916</v>
      </c>
      <c r="J489" s="15">
        <v>2.97</v>
      </c>
      <c r="K489" s="34" t="s">
        <v>122</v>
      </c>
      <c r="L489" s="15">
        <v>4.5</v>
      </c>
      <c r="M489" s="15">
        <v>0</v>
      </c>
      <c r="N489" s="15" t="s">
        <v>1644</v>
      </c>
      <c r="P489" s="19">
        <v>9.7200000000000006</v>
      </c>
      <c r="Q489" s="17">
        <v>66</v>
      </c>
      <c r="R489" s="26">
        <v>147.13</v>
      </c>
      <c r="S489" s="13">
        <v>285</v>
      </c>
      <c r="T489" s="43"/>
      <c r="U489" s="43"/>
      <c r="V489" s="43"/>
      <c r="W489" s="46" t="e">
        <f t="shared" si="58"/>
        <v>#DIV/0!</v>
      </c>
      <c r="X489" s="16">
        <v>44249</v>
      </c>
      <c r="Y489" s="16">
        <v>44196</v>
      </c>
      <c r="Z489" s="16" t="s">
        <v>1649</v>
      </c>
      <c r="AA489" s="17">
        <v>5794</v>
      </c>
      <c r="AB489" s="17">
        <v>5910</v>
      </c>
      <c r="AC489" s="39">
        <f t="shared" si="65"/>
        <v>-1.9627749576988155E-2</v>
      </c>
      <c r="AD489" s="19">
        <v>3.5</v>
      </c>
      <c r="AE489" s="19">
        <v>3.37</v>
      </c>
      <c r="AF489" s="18">
        <f t="shared" si="66"/>
        <v>3.8575667655786315E-2</v>
      </c>
      <c r="AG489" s="17">
        <v>411</v>
      </c>
      <c r="AH489" s="17">
        <v>32020</v>
      </c>
      <c r="AI489" s="19">
        <v>78.06</v>
      </c>
      <c r="AJ489" s="19">
        <v>74.87</v>
      </c>
      <c r="AK489" s="18">
        <f t="shared" si="64"/>
        <v>4.2607185788700382E-2</v>
      </c>
      <c r="AL489" s="19">
        <v>58.74</v>
      </c>
      <c r="AM489" s="19">
        <v>86.9</v>
      </c>
      <c r="AN489" s="22">
        <v>3.0200000000000001E-2</v>
      </c>
      <c r="AO489" s="19">
        <v>21.2</v>
      </c>
    </row>
    <row r="490" spans="1:42" ht="17" customHeight="1" x14ac:dyDescent="0.35">
      <c r="A490" s="11">
        <v>489</v>
      </c>
      <c r="B490" s="12" t="s">
        <v>238</v>
      </c>
      <c r="C490" s="11" t="s">
        <v>155</v>
      </c>
      <c r="D490" s="11" t="s">
        <v>239</v>
      </c>
      <c r="E490" s="11" t="s">
        <v>66</v>
      </c>
      <c r="F490" s="11" t="s">
        <v>240</v>
      </c>
      <c r="G490" s="13">
        <v>5898</v>
      </c>
      <c r="H490" s="13">
        <v>5671.6</v>
      </c>
      <c r="I490" s="14">
        <v>43938</v>
      </c>
      <c r="J490" s="15">
        <v>4.2</v>
      </c>
      <c r="K490" s="34" t="s">
        <v>123</v>
      </c>
      <c r="L490" s="15">
        <v>2.6</v>
      </c>
      <c r="M490" s="15">
        <v>0.1</v>
      </c>
      <c r="N490" s="15" t="s">
        <v>1645</v>
      </c>
      <c r="O490" s="15" t="s">
        <v>1645</v>
      </c>
      <c r="P490" s="19">
        <v>17</v>
      </c>
      <c r="Q490" s="17">
        <v>1482</v>
      </c>
      <c r="R490" s="26">
        <v>42.923999999999999</v>
      </c>
      <c r="S490" s="13">
        <v>505.98</v>
      </c>
      <c r="T490" s="17">
        <v>63</v>
      </c>
      <c r="U490" s="17">
        <v>4</v>
      </c>
      <c r="V490" s="17">
        <v>7</v>
      </c>
      <c r="W490" s="46">
        <f t="shared" si="58"/>
        <v>0.36363636363636365</v>
      </c>
      <c r="X490" s="16">
        <v>43907</v>
      </c>
      <c r="Y490" s="16">
        <v>43859</v>
      </c>
      <c r="AA490" s="17">
        <v>4898</v>
      </c>
      <c r="AB490" s="17">
        <v>5671</v>
      </c>
      <c r="AC490" s="39">
        <f t="shared" si="65"/>
        <v>-0.13630752953623698</v>
      </c>
      <c r="AD490" s="19">
        <v>4.5599999999999996</v>
      </c>
      <c r="AE490" s="19">
        <v>4.0999999999999996</v>
      </c>
      <c r="AF490" s="18">
        <f t="shared" si="66"/>
        <v>0.11219512195121951</v>
      </c>
      <c r="AG490" s="17">
        <v>85</v>
      </c>
      <c r="AH490" s="17">
        <v>4054</v>
      </c>
      <c r="AI490" s="19">
        <v>103.04</v>
      </c>
      <c r="AJ490" s="19">
        <v>71.23</v>
      </c>
      <c r="AK490" s="18">
        <f t="shared" si="64"/>
        <v>0.44658149656043805</v>
      </c>
      <c r="AL490" s="19">
        <v>26.01</v>
      </c>
      <c r="AM490" s="19">
        <v>151.16</v>
      </c>
      <c r="AN490" s="22">
        <v>1.6500000000000001E-2</v>
      </c>
      <c r="AO490" s="19">
        <v>19.29</v>
      </c>
    </row>
    <row r="491" spans="1:42" ht="17" customHeight="1" x14ac:dyDescent="0.35">
      <c r="A491" s="11">
        <v>490</v>
      </c>
      <c r="B491" s="12" t="s">
        <v>333</v>
      </c>
      <c r="C491" s="11" t="s">
        <v>334</v>
      </c>
      <c r="D491" s="11" t="s">
        <v>335</v>
      </c>
      <c r="E491" s="11" t="s">
        <v>66</v>
      </c>
      <c r="F491" s="11" t="s">
        <v>336</v>
      </c>
      <c r="G491" s="13">
        <v>5870</v>
      </c>
      <c r="H491" s="13">
        <v>6079</v>
      </c>
      <c r="I491" s="14">
        <v>43907</v>
      </c>
      <c r="J491" s="15">
        <v>2.8</v>
      </c>
      <c r="K491" s="34" t="s">
        <v>122</v>
      </c>
      <c r="L491" s="15">
        <v>4.8</v>
      </c>
      <c r="M491" s="15">
        <v>0</v>
      </c>
      <c r="N491" s="15" t="s">
        <v>1644</v>
      </c>
      <c r="P491" s="19">
        <v>8.8000000000000007</v>
      </c>
      <c r="Q491" s="17">
        <v>148</v>
      </c>
      <c r="R491" s="26">
        <v>59.27</v>
      </c>
      <c r="S491" s="13">
        <v>442.51</v>
      </c>
      <c r="T491" s="17">
        <v>58.2</v>
      </c>
      <c r="U491" s="17">
        <v>3</v>
      </c>
      <c r="V491" s="17">
        <v>7</v>
      </c>
      <c r="W491" s="46">
        <f t="shared" si="58"/>
        <v>0.3</v>
      </c>
      <c r="X491" s="16">
        <v>44250</v>
      </c>
      <c r="Y491" s="16">
        <v>44196</v>
      </c>
      <c r="Z491" s="16" t="s">
        <v>1649</v>
      </c>
      <c r="AA491" s="17">
        <v>6221</v>
      </c>
      <c r="AB491" s="17">
        <v>5870</v>
      </c>
      <c r="AC491" s="39">
        <f t="shared" si="65"/>
        <v>5.9795570698466784E-2</v>
      </c>
      <c r="AD491" s="19">
        <v>-3.13</v>
      </c>
      <c r="AE491" s="19">
        <v>-1.65</v>
      </c>
      <c r="AF491" s="18">
        <f t="shared" si="66"/>
        <v>0.89696969696969697</v>
      </c>
      <c r="AG491" s="17">
        <v>2910</v>
      </c>
      <c r="AH491" s="17">
        <v>6934</v>
      </c>
      <c r="AI491" s="19">
        <v>13.12</v>
      </c>
      <c r="AJ491" s="19">
        <v>9.68</v>
      </c>
      <c r="AK491" s="18">
        <f t="shared" si="64"/>
        <v>0.35537190082644626</v>
      </c>
      <c r="AL491" s="19">
        <v>2.09</v>
      </c>
      <c r="AM491" s="19">
        <v>18.940000000000001</v>
      </c>
      <c r="AP491" s="41"/>
    </row>
    <row r="492" spans="1:42" ht="17" customHeight="1" x14ac:dyDescent="0.35">
      <c r="A492" s="11">
        <v>491</v>
      </c>
      <c r="B492" s="12" t="s">
        <v>428</v>
      </c>
      <c r="C492" s="11" t="s">
        <v>200</v>
      </c>
      <c r="D492" s="11" t="s">
        <v>429</v>
      </c>
      <c r="E492" s="11" t="s">
        <v>66</v>
      </c>
      <c r="F492" s="11" t="s">
        <v>430</v>
      </c>
      <c r="G492" s="13">
        <v>5829</v>
      </c>
      <c r="H492" s="13">
        <v>4948.3999999999996</v>
      </c>
      <c r="I492" s="14">
        <v>44158</v>
      </c>
      <c r="J492" s="15">
        <v>2.29</v>
      </c>
      <c r="K492" s="34" t="s">
        <v>123</v>
      </c>
      <c r="L492" s="15">
        <v>3.3</v>
      </c>
      <c r="M492" s="15">
        <v>2.2000000000000002</v>
      </c>
      <c r="N492" s="15" t="s">
        <v>1645</v>
      </c>
      <c r="O492" s="15" t="s">
        <v>1644</v>
      </c>
      <c r="P492" s="19">
        <v>9</v>
      </c>
      <c r="Q492" s="17">
        <v>169</v>
      </c>
      <c r="R492" s="26">
        <v>53.3</v>
      </c>
      <c r="S492" s="13">
        <v>274.89999999999998</v>
      </c>
      <c r="T492" s="43">
        <v>61</v>
      </c>
      <c r="U492" s="43">
        <v>5</v>
      </c>
      <c r="V492" s="43">
        <v>7</v>
      </c>
      <c r="W492" s="46">
        <f t="shared" si="58"/>
        <v>0.41666666666666669</v>
      </c>
      <c r="X492" s="16">
        <v>44119</v>
      </c>
      <c r="Y492" s="16">
        <v>44074</v>
      </c>
      <c r="AA492" s="17">
        <v>5476</v>
      </c>
      <c r="AB492" s="17">
        <v>5829</v>
      </c>
      <c r="AC492" s="39">
        <f t="shared" si="65"/>
        <v>-6.0559272602504717E-2</v>
      </c>
      <c r="AD492" s="19">
        <v>2.31</v>
      </c>
      <c r="AE492" s="19">
        <v>1.67</v>
      </c>
      <c r="AF492" s="18">
        <f t="shared" si="66"/>
        <v>0.38323353293413182</v>
      </c>
      <c r="AG492" s="17">
        <v>64321</v>
      </c>
      <c r="AH492" s="17">
        <v>4081</v>
      </c>
      <c r="AI492" s="19">
        <v>20.420000000000002</v>
      </c>
      <c r="AJ492" s="19">
        <v>21.6</v>
      </c>
      <c r="AK492" s="18">
        <f t="shared" si="64"/>
        <v>-5.4629629629629611E-2</v>
      </c>
      <c r="AL492" s="19">
        <v>10.76</v>
      </c>
      <c r="AM492" s="19">
        <v>30.56</v>
      </c>
      <c r="AN492" s="22">
        <v>1.67E-2</v>
      </c>
      <c r="AO492" s="19">
        <v>13.82</v>
      </c>
    </row>
    <row r="493" spans="1:42" ht="17" customHeight="1" x14ac:dyDescent="0.35">
      <c r="A493" s="11">
        <v>492</v>
      </c>
      <c r="B493" s="12" t="s">
        <v>514</v>
      </c>
      <c r="C493" s="11" t="s">
        <v>211</v>
      </c>
      <c r="D493" s="11" t="s">
        <v>515</v>
      </c>
      <c r="E493" s="11" t="s">
        <v>66</v>
      </c>
      <c r="F493" s="11" t="s">
        <v>516</v>
      </c>
      <c r="G493" s="13">
        <v>5809.8</v>
      </c>
      <c r="H493" s="13">
        <v>5506.2</v>
      </c>
      <c r="I493" s="14">
        <v>43922</v>
      </c>
      <c r="J493" s="15">
        <v>1.7</v>
      </c>
      <c r="K493" s="34" t="s">
        <v>121</v>
      </c>
      <c r="L493" s="15">
        <v>1.1160000000000001</v>
      </c>
      <c r="M493" s="15">
        <v>0.40500000000000003</v>
      </c>
      <c r="N493" s="15" t="s">
        <v>1644</v>
      </c>
      <c r="P493" s="19">
        <v>7.17</v>
      </c>
      <c r="Q493" s="17">
        <v>94</v>
      </c>
      <c r="R493" s="26">
        <v>76.08</v>
      </c>
      <c r="S493" s="13">
        <v>229.96899999999999</v>
      </c>
      <c r="T493" s="43">
        <v>69.2</v>
      </c>
      <c r="U493" s="43">
        <v>3</v>
      </c>
      <c r="V493" s="43">
        <v>9</v>
      </c>
      <c r="W493" s="46">
        <f t="shared" si="58"/>
        <v>0.25</v>
      </c>
      <c r="X493" s="16">
        <v>44251</v>
      </c>
      <c r="Y493" s="16">
        <v>44196</v>
      </c>
      <c r="Z493" s="16" t="s">
        <v>1649</v>
      </c>
      <c r="AA493" s="17">
        <v>4735.9399999999996</v>
      </c>
      <c r="AB493" s="17">
        <v>5809.8469999999998</v>
      </c>
      <c r="AC493" s="39">
        <f t="shared" si="65"/>
        <v>-0.18484256125849788</v>
      </c>
      <c r="AD493" s="19">
        <v>2.04</v>
      </c>
      <c r="AE493" s="19">
        <v>2.5099999999999998</v>
      </c>
      <c r="AF493" s="18">
        <f t="shared" si="66"/>
        <v>-0.18725099601593617</v>
      </c>
      <c r="AG493" s="17">
        <v>292.142</v>
      </c>
      <c r="AH493" s="17">
        <v>2985.393</v>
      </c>
      <c r="AI493" s="19">
        <v>37.71</v>
      </c>
      <c r="AJ493" s="19">
        <v>29.89</v>
      </c>
      <c r="AK493" s="18">
        <f t="shared" si="64"/>
        <v>0.26162596186015391</v>
      </c>
      <c r="AL493" s="19">
        <v>14.43</v>
      </c>
      <c r="AM493" s="19">
        <v>43.48</v>
      </c>
      <c r="AN493" s="22">
        <v>1.7100000000000001E-2</v>
      </c>
      <c r="AO493" s="19">
        <v>20.59</v>
      </c>
    </row>
    <row r="494" spans="1:42" ht="17" customHeight="1" x14ac:dyDescent="0.35">
      <c r="A494" s="11">
        <v>493</v>
      </c>
      <c r="B494" s="12" t="s">
        <v>1555</v>
      </c>
      <c r="C494" s="11" t="s">
        <v>40</v>
      </c>
      <c r="D494" s="11" t="s">
        <v>1556</v>
      </c>
      <c r="E494" s="11" t="s">
        <v>66</v>
      </c>
      <c r="F494" s="11" t="s">
        <v>1557</v>
      </c>
      <c r="G494" s="13">
        <v>5774.5</v>
      </c>
      <c r="H494" s="13">
        <v>6319.1</v>
      </c>
      <c r="I494" s="14">
        <v>44193</v>
      </c>
      <c r="J494" s="15">
        <v>4.53</v>
      </c>
      <c r="K494" s="15" t="s">
        <v>122</v>
      </c>
      <c r="L494" s="15">
        <v>12.6</v>
      </c>
      <c r="M494" s="15">
        <v>1.42</v>
      </c>
      <c r="N494" s="15" t="s">
        <v>1645</v>
      </c>
      <c r="O494" s="15" t="s">
        <v>1644</v>
      </c>
      <c r="P494" s="19">
        <v>8.93</v>
      </c>
      <c r="Q494" s="17">
        <v>154</v>
      </c>
      <c r="R494" s="26">
        <v>57.918999999999997</v>
      </c>
      <c r="S494" s="13">
        <v>318</v>
      </c>
      <c r="T494" s="17">
        <v>66.2</v>
      </c>
      <c r="U494" s="17">
        <v>3</v>
      </c>
      <c r="V494" s="17">
        <v>7</v>
      </c>
      <c r="W494" s="46">
        <f t="shared" si="58"/>
        <v>0.3</v>
      </c>
      <c r="X494" s="16">
        <v>44158</v>
      </c>
      <c r="Y494" s="16">
        <v>44104</v>
      </c>
      <c r="AA494" s="17">
        <v>5566.5</v>
      </c>
      <c r="AB494" s="17">
        <v>5669.4</v>
      </c>
      <c r="AC494" s="39">
        <f t="shared" si="65"/>
        <v>-1.8150068790348122E-2</v>
      </c>
      <c r="AD494" s="19">
        <v>1.59</v>
      </c>
      <c r="AE494" s="19">
        <v>2.35</v>
      </c>
      <c r="AF494" s="18">
        <f t="shared" si="66"/>
        <v>-0.3234042553191489</v>
      </c>
      <c r="AG494" s="17">
        <v>4500.8</v>
      </c>
      <c r="AH494" s="17">
        <v>20220.900000000001</v>
      </c>
      <c r="AI494" s="19">
        <v>24.99</v>
      </c>
      <c r="AJ494" s="19">
        <v>24.63</v>
      </c>
      <c r="AK494" s="18">
        <f t="shared" si="64"/>
        <v>1.4616321559074276E-2</v>
      </c>
      <c r="AL494" s="19">
        <v>14.91</v>
      </c>
      <c r="AM494" s="19">
        <v>28.59</v>
      </c>
      <c r="AN494" s="22">
        <v>4.2299999999999997E-2</v>
      </c>
      <c r="AO494" s="19">
        <v>17.41</v>
      </c>
      <c r="AP494" s="1"/>
    </row>
    <row r="495" spans="1:42" ht="17" customHeight="1" x14ac:dyDescent="0.35">
      <c r="A495" s="11">
        <v>494</v>
      </c>
      <c r="B495" s="12" t="s">
        <v>607</v>
      </c>
      <c r="C495" s="11" t="s">
        <v>288</v>
      </c>
      <c r="D495" s="11" t="s">
        <v>608</v>
      </c>
      <c r="E495" s="11" t="s">
        <v>66</v>
      </c>
      <c r="F495" s="11" t="s">
        <v>609</v>
      </c>
      <c r="G495" s="13">
        <v>5764.6</v>
      </c>
      <c r="H495" s="13">
        <v>5485.1</v>
      </c>
      <c r="I495" s="14">
        <v>43909</v>
      </c>
      <c r="J495" s="15">
        <v>2.7</v>
      </c>
      <c r="K495" s="34" t="s">
        <v>122</v>
      </c>
      <c r="L495" s="15">
        <v>4.5</v>
      </c>
      <c r="M495" s="15">
        <v>0.26500000000000001</v>
      </c>
      <c r="N495" s="15" t="s">
        <v>1644</v>
      </c>
      <c r="P495" s="19">
        <v>10.7</v>
      </c>
      <c r="Q495" s="17">
        <v>187</v>
      </c>
      <c r="R495" s="26">
        <v>57</v>
      </c>
      <c r="S495" s="13">
        <v>453</v>
      </c>
      <c r="T495" s="17">
        <v>61.222222222222221</v>
      </c>
      <c r="U495" s="17">
        <v>3</v>
      </c>
      <c r="V495" s="17">
        <v>6</v>
      </c>
      <c r="W495" s="46">
        <f t="shared" si="58"/>
        <v>0.33333333333333331</v>
      </c>
      <c r="X495" s="16">
        <v>44251</v>
      </c>
      <c r="Y495" s="16">
        <v>44196</v>
      </c>
      <c r="Z495" s="16" t="s">
        <v>1649</v>
      </c>
      <c r="AA495" s="17">
        <v>6090</v>
      </c>
      <c r="AB495" s="17">
        <v>5764</v>
      </c>
      <c r="AC495" s="39">
        <f t="shared" si="65"/>
        <v>5.6557945870922971E-2</v>
      </c>
      <c r="AD495" s="19">
        <v>3.94</v>
      </c>
      <c r="AE495" s="19">
        <v>3.06</v>
      </c>
      <c r="AF495" s="18">
        <f t="shared" si="66"/>
        <v>0.28758169934640521</v>
      </c>
      <c r="AG495" s="17">
        <v>2394</v>
      </c>
      <c r="AH495" s="17">
        <v>7358</v>
      </c>
      <c r="AI495" s="19">
        <v>85.46</v>
      </c>
      <c r="AJ495" s="19">
        <v>64.3</v>
      </c>
      <c r="AK495" s="18">
        <f t="shared" si="64"/>
        <v>0.32908242612752719</v>
      </c>
      <c r="AL495" s="19">
        <v>33.9</v>
      </c>
      <c r="AM495" s="19">
        <v>93.4</v>
      </c>
      <c r="AN495" s="22">
        <v>1.21E-2</v>
      </c>
      <c r="AO495" s="19">
        <v>22.07</v>
      </c>
    </row>
    <row r="496" spans="1:42" ht="17" customHeight="1" x14ac:dyDescent="0.35">
      <c r="A496" s="11">
        <v>495</v>
      </c>
      <c r="B496" s="12" t="s">
        <v>692</v>
      </c>
      <c r="C496" s="11" t="s">
        <v>24</v>
      </c>
      <c r="D496" s="11" t="s">
        <v>693</v>
      </c>
      <c r="E496" s="11" t="s">
        <v>66</v>
      </c>
      <c r="F496" s="11" t="s">
        <v>694</v>
      </c>
      <c r="G496" s="13">
        <v>5763.1</v>
      </c>
      <c r="H496" s="13">
        <v>5575.4</v>
      </c>
      <c r="I496" s="14">
        <v>43888</v>
      </c>
      <c r="J496" s="15">
        <v>3.7</v>
      </c>
      <c r="K496" s="34" t="s">
        <v>122</v>
      </c>
      <c r="L496" s="15">
        <v>7.5</v>
      </c>
      <c r="M496" s="15">
        <v>0.56399999999999995</v>
      </c>
      <c r="N496" s="15" t="s">
        <v>1644</v>
      </c>
      <c r="P496" s="19">
        <v>12.2</v>
      </c>
      <c r="Q496" s="17">
        <v>1167</v>
      </c>
      <c r="R496" s="26">
        <v>10.438000000000001</v>
      </c>
      <c r="S496" s="13">
        <v>499.49</v>
      </c>
      <c r="T496" s="17">
        <v>58.25</v>
      </c>
      <c r="U496" s="17">
        <v>4</v>
      </c>
      <c r="V496" s="17">
        <v>8</v>
      </c>
      <c r="W496" s="46">
        <f t="shared" si="58"/>
        <v>0.33333333333333331</v>
      </c>
      <c r="X496" s="16">
        <v>44223</v>
      </c>
      <c r="Y496" s="16">
        <v>44164</v>
      </c>
      <c r="AA496" s="17">
        <v>4452.6090000000004</v>
      </c>
      <c r="AB496" s="17">
        <v>5763.0870000000004</v>
      </c>
      <c r="AC496" s="39">
        <f t="shared" si="65"/>
        <v>-0.22739167394141369</v>
      </c>
      <c r="AD496" s="19">
        <v>0.14000000000000001</v>
      </c>
      <c r="AE496" s="19">
        <v>7.0000000000000007E-2</v>
      </c>
      <c r="AF496" s="18">
        <f t="shared" si="66"/>
        <v>1</v>
      </c>
      <c r="AG496" s="17">
        <v>264.76799999999997</v>
      </c>
      <c r="AH496" s="17">
        <v>5641.241</v>
      </c>
      <c r="AI496" s="19">
        <v>20.04</v>
      </c>
      <c r="AJ496" s="19">
        <v>19.05</v>
      </c>
      <c r="AK496" s="18">
        <f t="shared" si="64"/>
        <v>5.196850393700779E-2</v>
      </c>
      <c r="AL496" s="19">
        <v>9.09</v>
      </c>
      <c r="AM496" s="19">
        <v>24.93</v>
      </c>
      <c r="AN496" s="22">
        <v>6.7000000000000002E-3</v>
      </c>
      <c r="AO496" s="29"/>
    </row>
    <row r="497" spans="1:41" ht="17" customHeight="1" x14ac:dyDescent="0.35">
      <c r="A497" s="11">
        <v>496</v>
      </c>
      <c r="B497" s="12" t="s">
        <v>783</v>
      </c>
      <c r="C497" s="11" t="s">
        <v>334</v>
      </c>
      <c r="D497" s="11" t="s">
        <v>784</v>
      </c>
      <c r="E497" s="11" t="s">
        <v>66</v>
      </c>
      <c r="F497" s="11" t="s">
        <v>785</v>
      </c>
      <c r="G497" s="13">
        <v>5763</v>
      </c>
      <c r="H497" s="13">
        <v>5423</v>
      </c>
      <c r="I497" s="14">
        <v>43920</v>
      </c>
      <c r="J497" s="15">
        <v>4.28</v>
      </c>
      <c r="K497" s="34" t="s">
        <v>122</v>
      </c>
      <c r="L497" s="15">
        <v>3.3</v>
      </c>
      <c r="M497" s="15">
        <v>0.3</v>
      </c>
      <c r="N497" s="15" t="s">
        <v>1644</v>
      </c>
      <c r="P497" s="19">
        <v>12.6</v>
      </c>
      <c r="Q497" s="17">
        <v>102</v>
      </c>
      <c r="R497" s="26">
        <v>123</v>
      </c>
      <c r="S497" s="13">
        <v>364.899</v>
      </c>
      <c r="T497" s="43">
        <v>64.888888888888886</v>
      </c>
      <c r="U497" s="43">
        <v>2</v>
      </c>
      <c r="V497" s="43">
        <v>7</v>
      </c>
      <c r="W497" s="46">
        <f t="shared" si="58"/>
        <v>0.22222222222222221</v>
      </c>
      <c r="X497" s="16">
        <v>44249</v>
      </c>
      <c r="Y497" s="16">
        <v>44196</v>
      </c>
      <c r="Z497" s="16" t="s">
        <v>1649</v>
      </c>
      <c r="AA497" s="17">
        <v>5840</v>
      </c>
      <c r="AB497" s="17">
        <v>5763</v>
      </c>
      <c r="AC497" s="39">
        <f t="shared" si="65"/>
        <v>1.33610966510498E-2</v>
      </c>
      <c r="AD497" s="19">
        <v>2.35</v>
      </c>
      <c r="AE497" s="19">
        <v>1.79</v>
      </c>
      <c r="AF497" s="18">
        <f t="shared" si="66"/>
        <v>0.31284916201117319</v>
      </c>
      <c r="AG497" s="17">
        <v>10078</v>
      </c>
      <c r="AH497" s="17">
        <v>38768</v>
      </c>
      <c r="AI497" s="19">
        <v>159.19</v>
      </c>
      <c r="AJ497" s="19">
        <v>137.84</v>
      </c>
      <c r="AK497" s="18">
        <f t="shared" si="64"/>
        <v>0.15488972721996513</v>
      </c>
      <c r="AL497" s="19">
        <v>114.18</v>
      </c>
      <c r="AM497" s="19">
        <v>180</v>
      </c>
      <c r="AN497" s="22">
        <v>3.5400000000000001E-2</v>
      </c>
      <c r="AO497" s="19">
        <v>62.46</v>
      </c>
    </row>
    <row r="498" spans="1:41" ht="17" customHeight="1" x14ac:dyDescent="0.35">
      <c r="A498" s="11">
        <v>497</v>
      </c>
      <c r="B498" s="12" t="s">
        <v>877</v>
      </c>
      <c r="C498" s="11" t="s">
        <v>334</v>
      </c>
      <c r="D498" s="11" t="s">
        <v>878</v>
      </c>
      <c r="E498" s="11" t="s">
        <v>66</v>
      </c>
      <c r="F498" s="11" t="s">
        <v>879</v>
      </c>
      <c r="G498" s="13">
        <v>5755.2</v>
      </c>
      <c r="H498" s="13">
        <v>5657.9</v>
      </c>
      <c r="I498" s="14">
        <v>43923</v>
      </c>
      <c r="J498" s="15">
        <v>2.5</v>
      </c>
      <c r="K498" s="34" t="s">
        <v>121</v>
      </c>
      <c r="L498" s="15">
        <v>9</v>
      </c>
      <c r="M498" s="15">
        <v>0.3</v>
      </c>
      <c r="N498" s="15" t="s">
        <v>1644</v>
      </c>
      <c r="P498" s="19">
        <v>10.4</v>
      </c>
      <c r="Q498" s="17">
        <v>166</v>
      </c>
      <c r="R498" s="26">
        <v>62</v>
      </c>
      <c r="S498" s="13">
        <v>360</v>
      </c>
      <c r="T498" s="43">
        <v>57</v>
      </c>
      <c r="U498" s="43">
        <v>4</v>
      </c>
      <c r="V498" s="43">
        <v>8</v>
      </c>
      <c r="W498" s="46">
        <f t="shared" si="58"/>
        <v>0.33333333333333331</v>
      </c>
      <c r="X498" s="16">
        <v>44252</v>
      </c>
      <c r="Y498" s="16">
        <v>44196</v>
      </c>
      <c r="Z498" s="16" t="s">
        <v>1649</v>
      </c>
      <c r="AA498" s="17">
        <v>4607</v>
      </c>
      <c r="AB498" s="17">
        <v>5755</v>
      </c>
      <c r="AC498" s="39">
        <f t="shared" si="65"/>
        <v>-0.1994787141615986</v>
      </c>
      <c r="AD498" s="19">
        <v>3.59</v>
      </c>
      <c r="AE498" s="19">
        <v>6.81</v>
      </c>
      <c r="AF498" s="18">
        <f t="shared" si="66"/>
        <v>-0.47283406754772395</v>
      </c>
      <c r="AG498" s="17">
        <v>0</v>
      </c>
      <c r="AH498" s="17">
        <v>34787</v>
      </c>
      <c r="AI498" s="19">
        <v>85.28</v>
      </c>
      <c r="AJ498" s="19">
        <v>138.99</v>
      </c>
      <c r="AK498" s="18">
        <f t="shared" si="64"/>
        <v>-0.3864306784660767</v>
      </c>
      <c r="AL498" s="19">
        <v>42.25</v>
      </c>
      <c r="AM498" s="19">
        <v>121.31</v>
      </c>
      <c r="AN498" s="22">
        <v>4.6600000000000003E-2</v>
      </c>
      <c r="AO498" s="19">
        <v>31.03</v>
      </c>
    </row>
    <row r="499" spans="1:41" ht="17" customHeight="1" x14ac:dyDescent="0.35">
      <c r="A499" s="11">
        <v>498</v>
      </c>
      <c r="B499" s="12" t="s">
        <v>963</v>
      </c>
      <c r="C499" s="11" t="s">
        <v>297</v>
      </c>
      <c r="D499" s="11" t="s">
        <v>964</v>
      </c>
      <c r="E499" s="11" t="s">
        <v>66</v>
      </c>
      <c r="F499" s="11" t="s">
        <v>965</v>
      </c>
      <c r="G499" s="13">
        <v>5692.6</v>
      </c>
      <c r="H499" s="13">
        <v>5366.3</v>
      </c>
      <c r="I499" s="14">
        <v>43928</v>
      </c>
      <c r="J499" s="15">
        <v>4.2</v>
      </c>
      <c r="K499" s="34" t="s">
        <v>124</v>
      </c>
      <c r="L499" s="15">
        <v>4</v>
      </c>
      <c r="M499" s="15">
        <v>0</v>
      </c>
      <c r="N499" s="15" t="s">
        <v>1644</v>
      </c>
      <c r="P499" s="19">
        <v>12.5</v>
      </c>
      <c r="Q499" s="17">
        <v>179.6</v>
      </c>
      <c r="R499" s="26">
        <v>69</v>
      </c>
      <c r="S499" s="13">
        <v>585</v>
      </c>
      <c r="T499" s="43">
        <v>61.294117647058826</v>
      </c>
      <c r="U499" s="43">
        <v>5</v>
      </c>
      <c r="V499" s="43">
        <v>12</v>
      </c>
      <c r="W499" s="46">
        <f t="shared" si="58"/>
        <v>0.29411764705882354</v>
      </c>
      <c r="X499" s="16">
        <v>44246</v>
      </c>
      <c r="Y499" s="16">
        <v>44196</v>
      </c>
      <c r="Z499" s="16" t="s">
        <v>1649</v>
      </c>
      <c r="AA499" s="17">
        <v>5505</v>
      </c>
      <c r="AB499" s="17">
        <v>5692</v>
      </c>
      <c r="AC499" s="39">
        <f t="shared" si="65"/>
        <v>-3.2853127196064653E-2</v>
      </c>
      <c r="AD499" s="19">
        <v>2.52</v>
      </c>
      <c r="AE499" s="19">
        <v>1.65</v>
      </c>
      <c r="AF499" s="18">
        <f t="shared" si="66"/>
        <v>0.52727272727272734</v>
      </c>
      <c r="AG499" s="17">
        <v>914</v>
      </c>
      <c r="AH499" s="17">
        <v>7521</v>
      </c>
      <c r="AI499" s="19">
        <v>78.48</v>
      </c>
      <c r="AJ499" s="19">
        <v>72.59</v>
      </c>
      <c r="AK499" s="18">
        <f t="shared" si="64"/>
        <v>8.1140652982504488E-2</v>
      </c>
      <c r="AL499" s="19">
        <v>53.08</v>
      </c>
      <c r="AM499" s="19">
        <v>84.2</v>
      </c>
      <c r="AN499" s="22">
        <v>1.2500000000000001E-2</v>
      </c>
      <c r="AO499" s="19">
        <v>28.16</v>
      </c>
    </row>
    <row r="500" spans="1:41" ht="17" customHeight="1" x14ac:dyDescent="0.35">
      <c r="A500" s="11">
        <v>499</v>
      </c>
      <c r="B500" s="12" t="s">
        <v>1049</v>
      </c>
      <c r="C500" s="11" t="s">
        <v>188</v>
      </c>
      <c r="D500" s="11" t="s">
        <v>1050</v>
      </c>
      <c r="E500" s="11" t="s">
        <v>66</v>
      </c>
      <c r="F500" s="11" t="s">
        <v>1051</v>
      </c>
      <c r="G500" s="13">
        <v>5681.1</v>
      </c>
      <c r="H500" s="13">
        <v>6257.2</v>
      </c>
      <c r="I500" s="14">
        <v>44172</v>
      </c>
      <c r="J500" s="15">
        <v>3.7370000000000001</v>
      </c>
      <c r="K500" s="34" t="s">
        <v>122</v>
      </c>
      <c r="L500" s="15">
        <v>5.5</v>
      </c>
      <c r="M500" s="15">
        <v>0.54800000000000004</v>
      </c>
      <c r="N500" s="15" t="s">
        <v>1644</v>
      </c>
      <c r="P500" s="19">
        <v>12.2</v>
      </c>
      <c r="Q500" s="17">
        <v>193</v>
      </c>
      <c r="R500" s="26">
        <v>63.353000000000002</v>
      </c>
      <c r="S500" s="13">
        <v>408.6</v>
      </c>
      <c r="T500" s="43">
        <v>65</v>
      </c>
      <c r="U500" s="43">
        <v>3</v>
      </c>
      <c r="V500" s="43">
        <v>11</v>
      </c>
      <c r="W500" s="46">
        <f t="shared" si="58"/>
        <v>0.21428571428571427</v>
      </c>
      <c r="X500" s="16">
        <v>44155</v>
      </c>
      <c r="Y500" s="16">
        <v>44104</v>
      </c>
      <c r="AA500" s="17">
        <v>5698.7</v>
      </c>
      <c r="AB500" s="17">
        <v>5681.1</v>
      </c>
      <c r="AC500" s="39">
        <f t="shared" si="65"/>
        <v>3.0979915861363912E-3</v>
      </c>
      <c r="AD500" s="19">
        <v>0.01</v>
      </c>
      <c r="AE500" s="19">
        <v>1.66</v>
      </c>
      <c r="AF500" s="18">
        <f t="shared" si="66"/>
        <v>-0.99397590361445787</v>
      </c>
      <c r="AG500" s="17">
        <v>4438.6000000000004</v>
      </c>
      <c r="AH500" s="17">
        <v>12146.7</v>
      </c>
      <c r="AI500" s="19">
        <v>101.01</v>
      </c>
      <c r="AJ500" s="19">
        <v>109.1</v>
      </c>
      <c r="AK500" s="18">
        <f t="shared" si="64"/>
        <v>-7.4152153987167638E-2</v>
      </c>
      <c r="AL500" s="19">
        <v>68.97</v>
      </c>
      <c r="AM500" s="19">
        <v>106.98</v>
      </c>
    </row>
    <row r="501" spans="1:41" ht="17" customHeight="1" x14ac:dyDescent="0.35">
      <c r="A501" s="11">
        <v>500</v>
      </c>
      <c r="B501" s="12" t="s">
        <v>1133</v>
      </c>
      <c r="C501" s="11" t="s">
        <v>6</v>
      </c>
      <c r="D501" s="11" t="s">
        <v>1134</v>
      </c>
      <c r="E501" s="11" t="s">
        <v>66</v>
      </c>
      <c r="F501" s="11" t="s">
        <v>1135</v>
      </c>
      <c r="G501" s="13">
        <v>5655</v>
      </c>
      <c r="H501" s="13">
        <v>5270</v>
      </c>
      <c r="I501" s="14">
        <v>43902</v>
      </c>
      <c r="J501" s="15">
        <v>1.84809</v>
      </c>
      <c r="K501" s="34" t="s">
        <v>122</v>
      </c>
      <c r="L501" s="15">
        <v>7.8</v>
      </c>
      <c r="M501" s="15">
        <v>0.17299999999999999</v>
      </c>
      <c r="N501" s="15" t="s">
        <v>1644</v>
      </c>
      <c r="P501" s="19">
        <v>7.5</v>
      </c>
      <c r="Q501" s="17">
        <v>121.3</v>
      </c>
      <c r="S501" s="13">
        <v>389</v>
      </c>
      <c r="T501" s="17">
        <v>62.083333333333336</v>
      </c>
      <c r="U501" s="17">
        <v>3</v>
      </c>
      <c r="V501" s="17">
        <v>9</v>
      </c>
      <c r="W501" s="46">
        <f t="shared" si="58"/>
        <v>0.25</v>
      </c>
      <c r="X501" s="16">
        <v>44253</v>
      </c>
      <c r="Y501" s="16">
        <v>44196</v>
      </c>
      <c r="Z501" s="16" t="s">
        <v>1649</v>
      </c>
      <c r="AA501" s="17">
        <v>4836</v>
      </c>
      <c r="AB501" s="17">
        <v>4693</v>
      </c>
      <c r="AC501" s="39">
        <f t="shared" si="65"/>
        <v>3.0470914127423823E-2</v>
      </c>
      <c r="AD501" s="19">
        <v>0.69</v>
      </c>
      <c r="AE501" s="19">
        <v>-0.57999999999999996</v>
      </c>
      <c r="AF501" s="18">
        <f t="shared" si="66"/>
        <v>-2.1896551724137931</v>
      </c>
      <c r="AG501" s="17">
        <v>1990</v>
      </c>
      <c r="AH501" s="17">
        <v>123038</v>
      </c>
      <c r="AI501" s="19">
        <v>12.63</v>
      </c>
      <c r="AJ501" s="19">
        <v>14.2</v>
      </c>
      <c r="AK501" s="18">
        <f t="shared" si="64"/>
        <v>-0.11056338028169004</v>
      </c>
      <c r="AL501" s="19">
        <v>6.82</v>
      </c>
      <c r="AM501" s="19">
        <v>16.829999999999998</v>
      </c>
      <c r="AN501" s="22">
        <v>3.6999999999999998E-2</v>
      </c>
      <c r="AO501" s="19">
        <v>24.07</v>
      </c>
    </row>
  </sheetData>
  <hyperlinks>
    <hyperlink ref="B30:B62" r:id="rId1" display="Walmart" xr:uid="{20D26BB8-2D0A-4152-A398-AEF2CF5A8D30}"/>
    <hyperlink ref="B63:B95" r:id="rId2" display="Walmart" xr:uid="{1A4401FE-F11D-4AF0-83B9-85D4D2B38FD3}"/>
    <hyperlink ref="B96:B128" r:id="rId3" display="Walmart" xr:uid="{EBF7DC6E-B542-49E5-8C70-AB1DD21C64B9}"/>
    <hyperlink ref="B129:B161" r:id="rId4" display="Walmart" xr:uid="{6D24D816-7FEB-4B98-B98A-3FFD57B7E07D}"/>
    <hyperlink ref="B452" r:id="rId5" xr:uid="{324028F5-9431-45B4-B563-C6ECD1F73A6D}"/>
    <hyperlink ref="B362" r:id="rId6" xr:uid="{AD3C571C-68B4-40ED-989C-99C6FC056164}"/>
    <hyperlink ref="B272" r:id="rId7" xr:uid="{BBF910B0-65A4-4F3D-905C-ED9031F44625}"/>
    <hyperlink ref="B182" r:id="rId8" xr:uid="{1537F580-0371-4BC1-A3BA-6A0003426677}"/>
    <hyperlink ref="B434" r:id="rId9" display="Walmart" xr:uid="{61AAAD1A-ABD8-418C-A1BB-195279958F92}"/>
    <hyperlink ref="B344" r:id="rId10" display="Walmart" xr:uid="{BC26928E-C0C1-4702-8CC5-6745B24D218D}"/>
    <hyperlink ref="B254" r:id="rId11" xr:uid="{1B403DA8-0671-422E-9BC2-FCD76CEB23FE}"/>
    <hyperlink ref="B164" r:id="rId12" xr:uid="{98B9BB1B-ECBC-4AD1-BEE2-B2A197241196}"/>
    <hyperlink ref="B470" r:id="rId13" display="Walmart" xr:uid="{9D41B483-7679-4DC1-B23F-3E422CAC893C}"/>
    <hyperlink ref="B380" r:id="rId14" display="Walmart" xr:uid="{59767A7F-D6C8-4C37-BF80-55419BA819EA}"/>
    <hyperlink ref="B290" r:id="rId15" display="Walmart" xr:uid="{1C1C2E2F-122F-4FAC-B830-D6336327C0AD}"/>
    <hyperlink ref="B200" r:id="rId16" display="Walmart" xr:uid="{36F3A529-4F0B-411D-8294-908F45CE4C09}"/>
    <hyperlink ref="B92" r:id="rId17" xr:uid="{EE13F404-6D0F-437A-B4AD-A3A0B183045E}"/>
    <hyperlink ref="B56" r:id="rId18" xr:uid="{5AC90744-12EA-4172-8D9D-2C4AC3504153}"/>
    <hyperlink ref="B74" r:id="rId19" xr:uid="{604B69D0-0F56-420B-B6FC-C5614ECE8F7B}"/>
    <hyperlink ref="B416" r:id="rId20" xr:uid="{10D961E6-2586-4C6D-84A1-92C918D5D4B9}"/>
    <hyperlink ref="B326" r:id="rId21" display="Walmart" xr:uid="{AE858744-FED8-4F45-B333-73CCE689E2AD}"/>
    <hyperlink ref="B236" r:id="rId22" xr:uid="{43C43A18-778D-4970-B652-E46C0AB9F698}"/>
    <hyperlink ref="B146" r:id="rId23" xr:uid="{B654A4A6-0F87-4C6E-93B9-FC326B64DD1B}"/>
    <hyperlink ref="B38" r:id="rId24" xr:uid="{ED39B80B-F8E7-45F9-99B5-ACD0E028706D}"/>
    <hyperlink ref="B488" r:id="rId25" display="Walmart" xr:uid="{CDE94A51-9A25-496F-8541-D7C3CD07694B}"/>
    <hyperlink ref="B398" r:id="rId26" display="Walmart" xr:uid="{6099C37D-D405-4B62-B863-99C3A686DA47}"/>
    <hyperlink ref="B308" r:id="rId27" display="Walmart" xr:uid="{9E49BE98-531E-4D11-A23E-6B500C9D0ABC}"/>
    <hyperlink ref="B218" r:id="rId28" display="Walmart" xr:uid="{7112E8EB-78D3-44C3-9CDE-09D62FA52A49}"/>
    <hyperlink ref="B128" r:id="rId29" xr:uid="{4B294350-0D45-4858-82D8-C6D4F456869E}"/>
    <hyperlink ref="B110" r:id="rId30" xr:uid="{5ECDA40B-3F1E-4D94-8B59-EE867375C91A}"/>
    <hyperlink ref="B20" r:id="rId31" xr:uid="{68C382CA-9D64-48B6-9861-AB9E467AFBCB}"/>
    <hyperlink ref="B2:B7" r:id="rId32" display="Walmart" xr:uid="{10124C18-A66D-4225-8FB8-37940ACC8AE9}"/>
    <hyperlink ref="B35:B40" r:id="rId33" display="Walmart" xr:uid="{436873CD-5DB5-4FBF-9447-E14F03E2E5CD}"/>
    <hyperlink ref="B76" r:id="rId34" xr:uid="{EA88B7BD-8786-47BC-BEE7-4FF4AD8D48AB}"/>
    <hyperlink ref="B58" r:id="rId35" xr:uid="{0B48C25E-08A2-4AC9-856F-F3EC4E70F0CB}"/>
    <hyperlink ref="B418" r:id="rId36" display="Walmart" xr:uid="{5AA5CA28-8E3D-4BE7-B850-7D1FE18CB601}"/>
    <hyperlink ref="B328" r:id="rId37" display="Walmart" xr:uid="{AD6261EA-9C1D-4486-9078-48DBC50C2013}"/>
    <hyperlink ref="B238" r:id="rId38" xr:uid="{F440DD36-B6F9-4548-AF75-16E4D6E1589C}"/>
    <hyperlink ref="B148" r:id="rId39" xr:uid="{CD0C9BC5-F821-4073-828E-BFC3DD2D58DD}"/>
    <hyperlink ref="B94" r:id="rId40" display="Walmart" xr:uid="{D73F4B70-95AF-4E13-B9D8-78953F23A695}"/>
    <hyperlink ref="B4" r:id="rId41" display="Walmart" xr:uid="{EE359016-3D0C-4139-9A4C-28D99E2491D0}"/>
    <hyperlink ref="B436" r:id="rId42" display="Walmart" xr:uid="{96540447-6462-483E-BD5A-FBC7F9DBBA78}"/>
    <hyperlink ref="B346" r:id="rId43" xr:uid="{4DD0DD7D-E4EB-4D9E-A537-5F0CCD0075E8}"/>
    <hyperlink ref="B256" r:id="rId44" xr:uid="{64317F3E-3EBC-4298-B9E8-45632915A851}"/>
    <hyperlink ref="B166" r:id="rId45" xr:uid="{BA6009CA-F4DA-4DDC-ADAF-3C153F1A9010}"/>
    <hyperlink ref="B40" r:id="rId46" xr:uid="{603C85CD-8E59-45F8-87D9-498F3912AEE6}"/>
    <hyperlink ref="B490" r:id="rId47" display="Walmart" xr:uid="{1C687A3B-1C7A-4C2E-8227-CAFA819AF6C0}"/>
    <hyperlink ref="B400" r:id="rId48" display="Walmart" xr:uid="{DFBEA1C3-7893-4AE8-B487-3E776009F0E7}"/>
    <hyperlink ref="B310" r:id="rId49" display="Walmart" xr:uid="{A883B85C-911E-43FA-8F8E-DFE4820D9030}"/>
    <hyperlink ref="B220" r:id="rId50" display="Walmart" xr:uid="{250553EE-FA81-4A68-A2A6-AE0E40D3A265}"/>
    <hyperlink ref="B130" r:id="rId51" xr:uid="{BFB31EF5-2FDB-447A-AD41-667EF075114C}"/>
    <hyperlink ref="B112" r:id="rId52" xr:uid="{4B2A8CDE-B782-4232-AB9C-D71E517FDFAF}"/>
    <hyperlink ref="B22" r:id="rId53" xr:uid="{080A5F19-75A5-4885-8780-549AC1E18192}"/>
    <hyperlink ref="B472" r:id="rId54" display="Walmart" xr:uid="{1DFBB4D7-0209-47DF-B7B4-83314E034F2A}"/>
    <hyperlink ref="B382" r:id="rId55" display="Walmart" xr:uid="{CEFC6106-FA10-4C10-8796-40A2848AABD7}"/>
    <hyperlink ref="B292" r:id="rId56" display="Walmart" xr:uid="{F0F7168B-2EBE-48EB-96FD-E0F59F4C18AF}"/>
    <hyperlink ref="B202" r:id="rId57" display="Walmart" xr:uid="{1EB862C8-9DB9-472D-ABCD-7DF0C42BB6C5}"/>
    <hyperlink ref="B454" r:id="rId58" display="Walmart" xr:uid="{B63B6A67-C5AC-4EDD-80B3-E283282FF8D3}"/>
    <hyperlink ref="B184" r:id="rId59" display="Walmart" xr:uid="{C24DB16E-EB2E-44B5-ADCD-19F808AA1261}"/>
    <hyperlink ref="B364" r:id="rId60" display="Walmart" xr:uid="{B1303349-A202-48D4-B723-193A4B442D83}"/>
    <hyperlink ref="B274" r:id="rId61" xr:uid="{BF541CEA-77EB-4643-A3C5-3809BE6FF2BB}"/>
    <hyperlink ref="B2" r:id="rId62" xr:uid="{032869E3-BDE6-4EAE-8D78-1CF06935F468}"/>
    <hyperlink ref="B3" r:id="rId63" xr:uid="{74E7B41F-C69E-41B9-BE34-72FA4BF4AB3A}"/>
    <hyperlink ref="B59:B63" r:id="rId64" display="Walmart" xr:uid="{1AEB2952-90DA-4DF8-B33E-34C9416F06B6}"/>
    <hyperlink ref="B437" r:id="rId65" xr:uid="{483C9AEC-6E19-4D4F-95A5-71DE21E58F95}"/>
    <hyperlink ref="B347" r:id="rId66" xr:uid="{B6998816-2BFB-4007-9D75-9279D1DD6ACD}"/>
    <hyperlink ref="B257" r:id="rId67" xr:uid="{956AE8E4-C8C5-419B-BFFC-5D7092FED4A5}"/>
    <hyperlink ref="B167" r:id="rId68" xr:uid="{58B3ADB2-1CE0-4CEE-B352-80ECF9373176}"/>
    <hyperlink ref="B419" r:id="rId69" display="Walmart" xr:uid="{67CB3334-073A-43AE-A387-BF4B0561C288}"/>
    <hyperlink ref="B329" r:id="rId70" xr:uid="{5FDE9EA5-6F83-45F5-8E66-13334B462853}"/>
    <hyperlink ref="B239" r:id="rId71" xr:uid="{2C08CCD6-A6B4-47EF-858E-D8034305AADD}"/>
    <hyperlink ref="B149" r:id="rId72" xr:uid="{0F8DC1C7-3882-42B9-9E41-9DD9D7256908}"/>
    <hyperlink ref="B455" r:id="rId73" display="Walmart" xr:uid="{2E5F466F-EF16-4D28-9745-F907EA6C5EFC}"/>
    <hyperlink ref="B365" r:id="rId74" display="Walmart" xr:uid="{EEC6C79A-EF77-4039-82BA-FADB12CA0C55}"/>
    <hyperlink ref="B275" r:id="rId75" display="Walmart" xr:uid="{4805428E-723E-42AB-B7A3-DD40C9DC92C7}"/>
    <hyperlink ref="B185" r:id="rId76" display="Walmart" xr:uid="{77791CD1-4303-4556-9D5A-9CC48BCA4BDA}"/>
    <hyperlink ref="B77" r:id="rId77" xr:uid="{39FC7CBF-8FAB-4FC2-93AA-A56E60290B63}"/>
    <hyperlink ref="B41" r:id="rId78" xr:uid="{F79EAF81-E86E-4021-97AC-DC6D43BAD6C9}"/>
    <hyperlink ref="B59" r:id="rId79" xr:uid="{374AD2C5-BC49-427E-A371-44039F8CF62E}"/>
    <hyperlink ref="B491" r:id="rId80" display="Walmart" xr:uid="{C390738C-D6BF-4F5E-8472-2A14A3B3BD54}"/>
    <hyperlink ref="B401" r:id="rId81" display="Walmart" xr:uid="{1C6FCAC7-001C-4D4F-82DB-C2DBA8CA11FB}"/>
    <hyperlink ref="B311" r:id="rId82" display="Walmart" xr:uid="{DC5F02AD-5BB2-42E4-9A7A-7B25B83BF4C7}"/>
    <hyperlink ref="B221" r:id="rId83" xr:uid="{F8E79874-011A-4DC0-A209-0C0BAB02737F}"/>
    <hyperlink ref="B131" r:id="rId84" xr:uid="{ECC37B55-841C-440B-9452-EEB0F1BE4EDC}"/>
    <hyperlink ref="B113" r:id="rId85" xr:uid="{4034CE28-3279-4946-8E5B-AC23DF69161E}"/>
    <hyperlink ref="B23" r:id="rId86" xr:uid="{53D54E50-570F-48B5-97C7-564CAD8F8BBA}"/>
    <hyperlink ref="B473" r:id="rId87" display="Walmart" xr:uid="{D9FB1726-8663-4871-A3B8-6FF390996AF0}"/>
    <hyperlink ref="B383" r:id="rId88" display="Walmart" xr:uid="{3F6C9161-DC29-49B4-A59C-3714A84C4CD8}"/>
    <hyperlink ref="B293" r:id="rId89" display="Walmart" xr:uid="{44E21D0A-2959-4A96-9114-85271CA6624F}"/>
    <hyperlink ref="B203" r:id="rId90" display="Walmart" xr:uid="{F928BF03-A2B1-41A8-8598-92A5FE0EA82F}"/>
    <hyperlink ref="B95" r:id="rId91" xr:uid="{B431603A-68DE-4B21-880B-6EC0E69565CB}"/>
    <hyperlink ref="B5" r:id="rId92" xr:uid="{8E6D6E5D-4D9E-4666-AB47-88E032D91840}"/>
    <hyperlink ref="B42" r:id="rId93" xr:uid="{F0AC827A-7815-4A43-BCA9-8A97DE8D6D8C}"/>
    <hyperlink ref="B438" r:id="rId94" xr:uid="{C3B56C72-9012-4FE0-821C-BD40DCBB21B0}"/>
    <hyperlink ref="B348" r:id="rId95" xr:uid="{8AB31152-0AC6-4A10-8FF0-4F9D53E379EB}"/>
    <hyperlink ref="B258" r:id="rId96" xr:uid="{9F727036-78FD-45DA-8B36-D47099DC3E09}"/>
    <hyperlink ref="B168" r:id="rId97" xr:uid="{E67144D0-E078-42F3-99FB-122D8AB9265F}"/>
    <hyperlink ref="B492" r:id="rId98" display="Walmart" xr:uid="{319D6CF4-EC19-4E7D-9DD2-75E1997221F5}"/>
    <hyperlink ref="B402" r:id="rId99" display="Walmart" xr:uid="{E2218BBC-7809-469A-AC8E-2EB5880AE822}"/>
    <hyperlink ref="B312" r:id="rId100" display="Walmart" xr:uid="{9EE59B98-5C04-45FD-A8AA-997AC20A157F}"/>
    <hyperlink ref="B222" r:id="rId101" xr:uid="{06C643D7-2EFE-4B90-A176-5812ECF0DF6E}"/>
    <hyperlink ref="B132" r:id="rId102" xr:uid="{4821D79B-4F26-47CB-BB46-78DE69E428D9}"/>
    <hyperlink ref="B60" r:id="rId103" xr:uid="{481B34FE-9038-48FF-8AE1-31B0930FD9BD}"/>
    <hyperlink ref="B420" r:id="rId104" display="Walmart" xr:uid="{5352750B-CFEC-428B-8344-4026D94649F4}"/>
    <hyperlink ref="B330" r:id="rId105" xr:uid="{940AEF4A-350C-4483-B3FA-EC2287046EFC}"/>
    <hyperlink ref="B240" r:id="rId106" xr:uid="{C023454A-EEAE-4808-A929-000A75046753}"/>
    <hyperlink ref="B150" r:id="rId107" xr:uid="{5819B1FF-7DA1-43E3-93F4-FA323B653857}"/>
    <hyperlink ref="B114" r:id="rId108" xr:uid="{F8B46583-4903-4482-A7D1-52F872CBDE8F}"/>
    <hyperlink ref="B24" r:id="rId109" xr:uid="{C12B2A1E-E4F4-4A8D-8E57-1C2AFD8786D5}"/>
    <hyperlink ref="B294" r:id="rId110" xr:uid="{D244ACBF-7222-4F76-9F4F-0419D71C9A44}"/>
    <hyperlink ref="B474" r:id="rId111" xr:uid="{BA09AFE9-93E2-4F85-BABD-03885BC08B9A}"/>
    <hyperlink ref="B204" r:id="rId112" xr:uid="{C8088AE0-1A94-4E25-8A2A-C27C1DD92A93}"/>
    <hyperlink ref="B384" r:id="rId113" xr:uid="{814FD52C-FBCB-48A8-8024-C7294ED4CE16}"/>
    <hyperlink ref="B96" r:id="rId114" xr:uid="{F1DA46C0-BAAC-4AA1-A764-DCCD671A2D93}"/>
    <hyperlink ref="B6" r:id="rId115" xr:uid="{0527CF43-1B13-4EAF-9149-8C0137039DAC}"/>
    <hyperlink ref="B456" r:id="rId116" xr:uid="{EF14D2C4-2406-4952-95C6-76183765F55E}"/>
    <hyperlink ref="B366" r:id="rId117" xr:uid="{68040476-5AD5-4135-818C-6B17EEA924DC}"/>
    <hyperlink ref="B276" r:id="rId118" xr:uid="{6C3E4358-445B-4042-84C7-7EDC4D6C2A13}"/>
    <hyperlink ref="B186" r:id="rId119" xr:uid="{E7B167B2-2DEE-4BFF-96ED-7BA1481EB92D}"/>
    <hyperlink ref="B78" r:id="rId120" display="Walmart" xr:uid="{CABC22C2-4A65-4615-99C1-B49BD5DED145}"/>
    <hyperlink ref="B61" r:id="rId121" xr:uid="{897E4723-88D5-44E4-97C4-5AA65C5688A6}"/>
    <hyperlink ref="B43" r:id="rId122" xr:uid="{DAB27D81-8060-4B67-B2D4-517FE7A07A9F}"/>
    <hyperlink ref="B493" r:id="rId123" display="Walmart" xr:uid="{809702F8-1673-451D-B0E7-8592316EA4C3}"/>
    <hyperlink ref="B403" r:id="rId124" display="Walmart" xr:uid="{0B479EA9-2A1A-4911-8E42-1AC8354F5EFF}"/>
    <hyperlink ref="B313" r:id="rId125" display="Walmart" xr:uid="{62792BA4-EA8B-40BE-BCCF-BF19D0FFDF71}"/>
    <hyperlink ref="B223" r:id="rId126" xr:uid="{9F2BC8B4-DC90-4813-8558-BB4E1197DC54}"/>
    <hyperlink ref="B133" r:id="rId127" xr:uid="{EA40A0AE-AF07-4810-B443-3F331C1039BD}"/>
    <hyperlink ref="B79" r:id="rId128" display="Walmart" xr:uid="{FD030BFB-ED48-424E-90C9-63F11BD8E9DD}"/>
    <hyperlink ref="B421" r:id="rId129" display="Walmart" xr:uid="{E06352BA-C925-4B58-89DB-EC4A4592E3FC}"/>
    <hyperlink ref="B331" r:id="rId130" xr:uid="{12C57D5E-A52A-45FC-A9E7-66838D68D8C3}"/>
    <hyperlink ref="B241" r:id="rId131" xr:uid="{76220F87-FDE4-4019-B419-B8DA893D7213}"/>
    <hyperlink ref="B151" r:id="rId132" xr:uid="{B1A6EADF-2B87-4628-8C06-A73281788C92}"/>
    <hyperlink ref="B115" r:id="rId133" xr:uid="{C0645A34-80EE-4AD3-B59F-E2EB3E0F2BC1}"/>
    <hyperlink ref="B25" r:id="rId134" xr:uid="{4CD9CCB1-BED2-4078-8E2C-5ABA576D0E87}"/>
    <hyperlink ref="B475" r:id="rId135" display="Walmart" xr:uid="{367D306D-64A8-40D1-875C-AC4869ABF5DD}"/>
    <hyperlink ref="B385" r:id="rId136" display="Walmart" xr:uid="{6DB5ED36-038F-4CBE-BD19-E431F6893C2F}"/>
    <hyperlink ref="B295" r:id="rId137" display="Walmart" xr:uid="{68CC27DE-818B-4B41-8DE2-8EC5B75E732F}"/>
    <hyperlink ref="B205" r:id="rId138" xr:uid="{7662FB39-8E3D-476B-9818-36E2105B3A2C}"/>
    <hyperlink ref="B97" r:id="rId139" xr:uid="{AE44BFE9-9E37-4D93-84A5-478C6DBD153C}"/>
    <hyperlink ref="B7" r:id="rId140" xr:uid="{29A855B0-8964-4C2C-93D8-3F390B4B2A6B}"/>
    <hyperlink ref="B457" r:id="rId141" display="Walmart" xr:uid="{AD741EE3-63A6-4D22-A2EE-DABEEC37E43F}"/>
    <hyperlink ref="B367" r:id="rId142" display="Walmart" xr:uid="{97C3836A-9ACA-4C8A-B506-D8FF49457CAB}"/>
    <hyperlink ref="B277" r:id="rId143" display="Walmart" xr:uid="{7E55E74F-3D83-4FCF-9F67-F7296EE9CE64}"/>
    <hyperlink ref="B187" r:id="rId144" display="Walmart" xr:uid="{11FB9B65-8B84-4D74-B14A-5E45FA48E9F9}"/>
    <hyperlink ref="B349" r:id="rId145" display="Walmart" xr:uid="{9A364E99-2448-4DBF-B34A-FECB3B8E84F9}"/>
    <hyperlink ref="B259" r:id="rId146" display="Walmart" xr:uid="{2FFEF032-7D17-4A90-94E0-B77FB9D33717}"/>
    <hyperlink ref="B169" r:id="rId147" display="Walmart" xr:uid="{5E89377E-B127-40BF-B3C7-A48BEE69F6C4}"/>
    <hyperlink ref="B439" r:id="rId148" display="Walmart" xr:uid="{7D4A6D37-8528-4038-B927-E33FB0656A2F}"/>
    <hyperlink ref="B243" r:id="rId149" xr:uid="{9551FE95-44C9-415C-A234-9D32808CBB41}"/>
    <hyperlink ref="B27" r:id="rId150" xr:uid="{EDF6E57B-1C47-4D80-852A-781CBA830075}"/>
    <hyperlink ref="B423" r:id="rId151" xr:uid="{BE95973E-56DF-44A0-BCAF-3B51A601A1EB}"/>
    <hyperlink ref="B333" r:id="rId152" xr:uid="{88D0C37E-2A97-4CE0-8483-9D8A4733F63E}"/>
    <hyperlink ref="B153" r:id="rId153" xr:uid="{9CB99359-7694-4B06-9CB3-BBBE922B1498}"/>
    <hyperlink ref="B477" r:id="rId154" display="Walmart" xr:uid="{D0E50BDC-452A-4A01-AFBC-E39309D361AF}"/>
    <hyperlink ref="B387" r:id="rId155" display="Walmart" xr:uid="{435615DC-482B-4A31-8419-7ACF0CAE1017}"/>
    <hyperlink ref="B297" r:id="rId156" display="Walmart" xr:uid="{15FF057B-0D7C-462F-A0CC-89092D058883}"/>
    <hyperlink ref="B207" r:id="rId157" xr:uid="{2929E1CF-A304-4874-8F2C-3A9121E6FE5C}"/>
    <hyperlink ref="B117" r:id="rId158" xr:uid="{2F79E8CE-076B-4415-BBC2-666A7C32ED6C}"/>
    <hyperlink ref="B45" r:id="rId159" xr:uid="{79BED8C1-B5FF-4163-A6BD-D48E50E343E5}"/>
    <hyperlink ref="B495" r:id="rId160" display="Walmart" xr:uid="{CEDBA16B-FE09-4CC3-A453-D1E8ED9A1C36}"/>
    <hyperlink ref="B405" r:id="rId161" display="Walmart" xr:uid="{5AB516E0-029B-44AC-996E-E259573EC308}"/>
    <hyperlink ref="B315" r:id="rId162" xr:uid="{34FDFF8E-E694-4C4D-8CB4-E1E4B56E2082}"/>
    <hyperlink ref="B225" r:id="rId163" xr:uid="{00E5A7A8-4285-41A0-801F-E173D2F6651F}"/>
    <hyperlink ref="B135" r:id="rId164" xr:uid="{4AA29727-167C-4423-B8C8-9BEF280E34A5}"/>
    <hyperlink ref="B99" r:id="rId165" xr:uid="{5DEF0800-9B69-4F6E-8E5C-FDD8DCE2F7EE}"/>
    <hyperlink ref="B9" r:id="rId166" xr:uid="{08B3729E-AA21-4B0C-9BD8-CCC967B08C3B}"/>
    <hyperlink ref="B143:B169" r:id="rId167" display="Walmart" xr:uid="{9BE3B090-E20F-4DBF-8F68-3D974B1FCA02}"/>
    <hyperlink ref="B369" r:id="rId168" xr:uid="{4CEFA4D0-8EE0-43C0-8DD2-7A45138450D7}"/>
    <hyperlink ref="B279" r:id="rId169" xr:uid="{74DAE92F-DDD7-41E9-B883-B76CDF45B368}"/>
    <hyperlink ref="B189" r:id="rId170" xr:uid="{D4492819-5E7B-4AAD-9FDF-95BA1B934A97}"/>
    <hyperlink ref="B458" r:id="rId171" display="Walmart" xr:uid="{7FBDB8FD-0C16-4009-B7C8-B15753E83444}"/>
    <hyperlink ref="B81" r:id="rId172" xr:uid="{94298582-CA50-4CF9-8CDF-198B3ED76648}"/>
    <hyperlink ref="B441" r:id="rId173" xr:uid="{73B3F698-8140-46FC-BC99-34B16E0FDA94}"/>
    <hyperlink ref="B351" r:id="rId174" xr:uid="{A12884AA-BAE5-4DB8-8942-02EE75D134FB}"/>
    <hyperlink ref="B261" r:id="rId175" xr:uid="{15FE290A-1088-4134-997F-1EA1928F3A96}"/>
    <hyperlink ref="B171" r:id="rId176" xr:uid="{8965B7DE-F885-436D-BCFB-B4AE2B677C14}"/>
    <hyperlink ref="B63" r:id="rId177" display="Walmart" xr:uid="{BB10AE5D-1C6C-4FF8-8C14-EECF7AF8C52B}"/>
    <hyperlink ref="B46" r:id="rId178" xr:uid="{D4F774DE-4A6E-44D4-829F-14C7BE089D03}"/>
    <hyperlink ref="B28" r:id="rId179" xr:uid="{22984831-2128-4045-A935-15612B8D1BD6}"/>
    <hyperlink ref="B478" r:id="rId180" display="Walmart" xr:uid="{A6623BBA-1D8A-44DF-AC74-30326B427079}"/>
    <hyperlink ref="B388" r:id="rId181" display="Walmart" xr:uid="{F6E72164-D69B-4E91-B3E9-53CC3FE27AC7}"/>
    <hyperlink ref="B298" r:id="rId182" xr:uid="{1AC9C85E-FD8E-47B1-8DD8-658A595DB324}"/>
    <hyperlink ref="B208" r:id="rId183" xr:uid="{69587531-40DA-47DF-846A-9674B274F88E}"/>
    <hyperlink ref="B118" r:id="rId184" xr:uid="{05BE456C-7A7E-4F71-8620-968FB3D57A66}"/>
    <hyperlink ref="B64" r:id="rId185" display="Walmart" xr:uid="{8C8A0E25-5D49-4BE8-A3E7-4A1C344B513D}"/>
    <hyperlink ref="B496" r:id="rId186" display="Walmart" xr:uid="{21816276-2921-4F33-A0E8-410C91242042}"/>
    <hyperlink ref="B406" r:id="rId187" display="Walmart" xr:uid="{BBBCA86E-8153-481F-8EC0-9ED9451B437D}"/>
    <hyperlink ref="B316" r:id="rId188" xr:uid="{131011B0-1E66-4C1B-BCB1-ABDAD6D7776A}"/>
    <hyperlink ref="B226" r:id="rId189" xr:uid="{3905715D-A8B6-4266-BC0C-CD48EECBA12C}"/>
    <hyperlink ref="B136" r:id="rId190" xr:uid="{1D90B044-B6C0-43FF-A81C-7F0D278A8D94}"/>
    <hyperlink ref="B100" r:id="rId191" xr:uid="{902668FB-43EC-4A9B-ABBB-4A0DCAFA5571}"/>
    <hyperlink ref="B10" r:id="rId192" display="Walmart" xr:uid="{E5D6E7E9-FE3E-4266-9B6A-2F4C88F5FDB7}"/>
    <hyperlink ref="B460" r:id="rId193" display="Walmart" xr:uid="{6F719796-37BF-4B54-BA1B-5CE19ACA094F}"/>
    <hyperlink ref="B370" r:id="rId194" display="Walmart" xr:uid="{F1E7987C-A13D-46BA-BC10-976167DA35DB}"/>
    <hyperlink ref="B280" r:id="rId195" display="Walmart" xr:uid="{5BCCB472-D98F-491D-B135-BA431DA82574}"/>
    <hyperlink ref="B190" r:id="rId196" xr:uid="{D92F19AB-590B-4027-A1D9-3F662738A9FC}"/>
    <hyperlink ref="B171:B197" r:id="rId197" display="Walmart" xr:uid="{11DC49D7-D12B-47EE-8B49-F0D8F40DE33F}"/>
    <hyperlink ref="B82" r:id="rId198" xr:uid="{701E4A23-43F3-41D7-BAF7-2BB6F321DD83}"/>
    <hyperlink ref="B442" r:id="rId199" display="Walmart" xr:uid="{C7644155-65EF-4EA5-9D33-9B33E3AD8342}"/>
    <hyperlink ref="B352" r:id="rId200" display="Walmart" xr:uid="{06C415FE-44C5-4762-918C-826698AE87C7}"/>
    <hyperlink ref="B262" r:id="rId201" display="Walmart" xr:uid="{1510BFAF-3C6C-4961-8B55-89940DC45512}"/>
    <hyperlink ref="B172" r:id="rId202" display="Walmart" xr:uid="{0CA07520-681A-42FF-BE7F-80E6C0257B80}"/>
    <hyperlink ref="B424" r:id="rId203" display="Walmart" xr:uid="{D82385EE-90EE-4EB3-9FD0-FBB7283DCC6D}"/>
    <hyperlink ref="B154" r:id="rId204" display="Walmart" xr:uid="{2AED6518-A170-4AA7-B63B-673797956C70}"/>
    <hyperlink ref="B334" r:id="rId205" display="Walmart" xr:uid="{CAFF86CE-76DF-479C-B31F-C35704C9B958}"/>
    <hyperlink ref="B244" r:id="rId206" xr:uid="{55E924D9-4DEE-403E-93E5-B426A70D078E}"/>
    <hyperlink ref="B497" r:id="rId207" display="Walmart" xr:uid="{7B4869FF-FBA1-4D08-83BE-BA89BBB45124}"/>
    <hyperlink ref="B407" r:id="rId208" xr:uid="{26C7AC56-ABDD-409B-B18C-451AA413DA0D}"/>
    <hyperlink ref="B317" r:id="rId209" xr:uid="{7931BD5A-EE35-4CD2-9CBD-6BDC7D2E5A78}"/>
    <hyperlink ref="B227" r:id="rId210" xr:uid="{83CE4CC1-2694-4E37-B2EC-365511184582}"/>
    <hyperlink ref="B137" r:id="rId211" xr:uid="{74C97FEB-0DF3-416F-92B9-1DB452090F7E}"/>
    <hyperlink ref="B480" r:id="rId212" display="Walmart" xr:uid="{475B4B4D-6B9F-4623-8256-425629C2A362}"/>
    <hyperlink ref="B389" r:id="rId213" display="Walmart" xr:uid="{FC57A424-EAA5-4407-B0B4-EBC4F2CCC400}"/>
    <hyperlink ref="B299" r:id="rId214" xr:uid="{441B710C-A70D-48EB-90E5-8F94B9DBDFB8}"/>
    <hyperlink ref="B209" r:id="rId215" xr:uid="{1D0D5E45-34D7-42B7-A4EE-DBCDBCBF9D30}"/>
    <hyperlink ref="B119" r:id="rId216" xr:uid="{26D9FA55-EE50-4FBB-B9CB-D0A02B75BB2C}"/>
    <hyperlink ref="B425" r:id="rId217" display="Walmart" xr:uid="{D028F306-6A16-42A0-9808-56D2409A8B67}"/>
    <hyperlink ref="B335" r:id="rId218" display="Walmart" xr:uid="{98D775C9-2394-40DD-8B8D-E85EBFA44338}"/>
    <hyperlink ref="B245" r:id="rId219" display="Walmart" xr:uid="{931F9715-D85E-479D-B9DF-B780124DAF3A}"/>
    <hyperlink ref="B155" r:id="rId220" display="Walmart" xr:uid="{DBE5532B-C0D9-415D-9433-0165845C3520}"/>
    <hyperlink ref="B47" r:id="rId221" xr:uid="{DE108623-8BFC-4136-B391-073E81C26962}"/>
    <hyperlink ref="B101" r:id="rId222" xr:uid="{76F8EB81-6F6F-41FB-A2FD-7B00B35405E2}"/>
    <hyperlink ref="B11" r:id="rId223" xr:uid="{E1038863-B439-4B4D-B77E-F1ECA978CA1A}"/>
    <hyperlink ref="B29" r:id="rId224" xr:uid="{21960AFF-A9A6-453D-B23A-4C233FAA1FC5}"/>
    <hyperlink ref="B461" r:id="rId225" display="Walmart" xr:uid="{04F6C75E-6A38-4629-A526-2C09436889BF}"/>
    <hyperlink ref="B371" r:id="rId226" display="Walmart" xr:uid="{DEFF1DB2-193D-4150-B959-C979462EAEC5}"/>
    <hyperlink ref="B281" r:id="rId227" display="Walmart" xr:uid="{DD96196B-98B1-45EF-9F2E-62451DF3838C}"/>
    <hyperlink ref="B191" r:id="rId228" xr:uid="{84CBDE05-D297-42C5-8A52-94A8E867F310}"/>
    <hyperlink ref="B215:B225" r:id="rId229" display="Walmart" xr:uid="{EF167A18-2FBE-4AB8-9E0D-4EB650355026}"/>
    <hyperlink ref="B203:B214" r:id="rId230" display="Walmart" xr:uid="{A9DE997C-EFE3-4040-883A-3D83576CF3B5}"/>
    <hyperlink ref="B199:B202" r:id="rId231" display="Walmart" xr:uid="{EE22424A-E441-42A7-A67F-5D0B25582971}"/>
    <hyperlink ref="B83" r:id="rId232" xr:uid="{D4EFC4CF-46CE-4E74-81D0-4FF367CF75A6}"/>
    <hyperlink ref="B216:B225" r:id="rId233" display="Walmart" xr:uid="{535B39BD-543C-4D52-844F-4928905DD08C}"/>
    <hyperlink ref="B204:B215" r:id="rId234" display="Walmart" xr:uid="{5DE4F445-B9E7-4F76-B6DE-750FE98E5423}"/>
    <hyperlink ref="B443" r:id="rId235" display="Walmart" xr:uid="{289D40D0-13D2-419D-B901-906553B1813A}"/>
    <hyperlink ref="B353" r:id="rId236" display="Walmart" xr:uid="{A6D87152-9852-4F68-A088-47D3B40A0980}"/>
    <hyperlink ref="B263" r:id="rId237" display="Walmart" xr:uid="{64B451C1-2F97-462E-B3BF-B91F60F2E60F}"/>
    <hyperlink ref="B173" r:id="rId238" display="Walmart" xr:uid="{369D83FF-CEA7-4DA9-9382-EFA3B09B462D}"/>
    <hyperlink ref="B65" r:id="rId239" xr:uid="{1940D5C9-5826-40BC-BE88-8982EE42EBF4}"/>
    <hyperlink ref="B102" r:id="rId240" xr:uid="{EE02F31A-5F33-4762-8730-70E6C966497D}"/>
    <hyperlink ref="B12" r:id="rId241" xr:uid="{0D0A7545-FFE6-4C3B-BD30-3A0A952152FB}"/>
    <hyperlink ref="B498" r:id="rId242" display="Walmart" xr:uid="{4397EFBD-D71C-4E08-B271-5F183671E43E}"/>
    <hyperlink ref="B408" r:id="rId243" xr:uid="{07483CAB-B02C-4020-8853-264BF8211490}"/>
    <hyperlink ref="B318" r:id="rId244" xr:uid="{67D096B6-1150-4C6B-95CB-15C52F02520F}"/>
    <hyperlink ref="B228" r:id="rId245" xr:uid="{0ED83E9C-C0CF-4447-B548-CFD9E048DCDD}"/>
    <hyperlink ref="B138" r:id="rId246" xr:uid="{5D6F6BF4-5A6D-4132-9B09-18096ED1543E}"/>
    <hyperlink ref="B462" r:id="rId247" display="Walmart" xr:uid="{97D147FC-0D7F-4CF1-830C-561C317899BA}"/>
    <hyperlink ref="B372" r:id="rId248" display="Walmart" xr:uid="{6A549A25-BFA9-4353-A02C-DBC86529CA3A}"/>
    <hyperlink ref="B282" r:id="rId249" display="Walmart" xr:uid="{C2CE99BE-211E-4988-A1E3-CBF43FABE996}"/>
    <hyperlink ref="B192" r:id="rId250" xr:uid="{B8954D29-5F87-4370-8161-349CDAD04369}"/>
    <hyperlink ref="B30" r:id="rId251" xr:uid="{6E683361-9D85-40CF-BCBE-91CC0004D63E}"/>
    <hyperlink ref="B479" r:id="rId252" display="Walmart" xr:uid="{6E9D1D30-FF62-46FE-A048-C6B97CB58E2B}"/>
    <hyperlink ref="B390" r:id="rId253" display="Walmart" xr:uid="{283F7E69-A6EC-47CC-97BC-D0DFFE1FBB34}"/>
    <hyperlink ref="B300" r:id="rId254" xr:uid="{0051E951-271F-437A-979D-4850F7A69A6D}"/>
    <hyperlink ref="B210" r:id="rId255" xr:uid="{25E019E0-0EA8-4F04-895C-FD65A3528271}"/>
    <hyperlink ref="B120" r:id="rId256" xr:uid="{ACC2DF33-6DED-41F4-A4E4-06E0113CA57D}"/>
    <hyperlink ref="B84" r:id="rId257" xr:uid="{8652C62C-203C-4915-A935-726E3BC88158}"/>
    <hyperlink ref="B248:B253" r:id="rId258" display="Walmart" xr:uid="{C8CC79C5-A34C-4322-9328-839229A71A41}"/>
    <hyperlink ref="B227:B247" r:id="rId259" display="Walmart" xr:uid="{BC7D99F0-16F0-48D9-82F2-1327C95B95D9}"/>
    <hyperlink ref="B354" r:id="rId260" xr:uid="{E7656597-A9EC-4BFE-B200-73CFF6B0DA32}"/>
    <hyperlink ref="B264" r:id="rId261" xr:uid="{CF326DF5-A6CF-40A0-9DA6-6745526F8484}"/>
    <hyperlink ref="B249:B253" r:id="rId262" display="Walmart" xr:uid="{F0BC75F4-44D8-4ADC-BFA3-C41573C17311}"/>
    <hyperlink ref="B227:B248" r:id="rId263" display="Walmart" xr:uid="{EAA85C9F-F344-4185-A795-F1872A0B2D19}"/>
    <hyperlink ref="B444" r:id="rId264" xr:uid="{5350226D-BC25-4FBC-ABB0-8009031D04BF}"/>
    <hyperlink ref="B174" r:id="rId265" xr:uid="{BEA0A289-6461-4ED0-A20C-3E9E822777EB}"/>
    <hyperlink ref="B66" r:id="rId266" xr:uid="{F9078F96-E01C-4D51-B281-FB98ECC19DD8}"/>
    <hyperlink ref="B426" r:id="rId267" xr:uid="{EC97E16A-CCC8-4476-82DA-4E6CB13B19D3}"/>
    <hyperlink ref="B336" r:id="rId268" xr:uid="{FE37539E-5549-43FA-B846-F67F191B0078}"/>
    <hyperlink ref="B246" r:id="rId269" xr:uid="{99B7FABE-A8E1-4382-974B-04956530073D}"/>
    <hyperlink ref="B156" r:id="rId270" xr:uid="{624B4A6C-DA4F-4012-AE5D-24569A6D7146}"/>
    <hyperlink ref="B48" r:id="rId271" display="Walmart" xr:uid="{E0F2C0AB-76BF-426F-A856-89708C6CFF06}"/>
    <hyperlink ref="B499" r:id="rId272" display="Walmart" xr:uid="{5DB76D48-F90B-4341-A1F7-9CD395A3BDC4}"/>
    <hyperlink ref="B31" r:id="rId273" xr:uid="{3C4ABBB5-4826-4CA1-A4C1-D7D18671C18E}"/>
    <hyperlink ref="B103" r:id="rId274" xr:uid="{52DD3918-DEE2-4530-B351-E989C4CE8368}"/>
    <hyperlink ref="B13" r:id="rId275" xr:uid="{66482A54-284D-4C8B-8BA1-7E454A6FA6DF}"/>
    <hyperlink ref="B463" r:id="rId276" display="Walmart" xr:uid="{CC6DA39D-E194-43C4-B702-2AB16BBE03B5}"/>
    <hyperlink ref="B373" r:id="rId277" display="Walmart" xr:uid="{8DA40F63-FA6D-4DB7-A5FC-41EFDB245ABC}"/>
    <hyperlink ref="B283" r:id="rId278" xr:uid="{3F586591-4DC6-41EC-8E3C-3CFCAF245E0A}"/>
    <hyperlink ref="B193" r:id="rId279" xr:uid="{D763096E-E346-4D20-AD90-7A95F806D1D9}"/>
    <hyperlink ref="B49" r:id="rId280" display="Walmart" xr:uid="{391CE392-9A9A-468D-A405-E9A6BBCBC335}"/>
    <hyperlink ref="B481" r:id="rId281" display="Walmart" xr:uid="{D3D6BA6F-061B-4AB5-975E-46EC989CCE61}"/>
    <hyperlink ref="B391" r:id="rId282" xr:uid="{794DEE5D-D575-46F7-B791-C4C03C12DEEB}"/>
    <hyperlink ref="B301" r:id="rId283" xr:uid="{A43D3044-8068-40DB-A56B-D6AB5218913B}"/>
    <hyperlink ref="B211" r:id="rId284" xr:uid="{1A689FD8-3D97-4AEA-9C33-69287851C4F1}"/>
    <hyperlink ref="B121" r:id="rId285" xr:uid="{D2C9B323-640E-4E30-92F0-0BD98ABEF67B}"/>
    <hyperlink ref="B270:B281" r:id="rId286" display="Walmart" xr:uid="{5C15C309-D4DB-472B-837B-95F1F6655293}"/>
    <hyperlink ref="B263:B269" r:id="rId287" display="Walmart" xr:uid="{55701070-C18F-4215-8D49-DE0E695D9186}"/>
    <hyperlink ref="B85" r:id="rId288" xr:uid="{3449AF9F-87FB-480A-A5A8-08ADAA1C2A8D}"/>
    <hyperlink ref="B445" r:id="rId289" display="Walmart" xr:uid="{D6A804A7-BE27-4456-896F-18B3807B3150}"/>
    <hyperlink ref="B355" r:id="rId290" display="Walmart" xr:uid="{33005C2F-8F54-41A6-9B33-31502D57B5B1}"/>
    <hyperlink ref="B265" r:id="rId291" display="Walmart" xr:uid="{E26EA2B2-C42A-4C2D-92B8-19101A8F7774}"/>
    <hyperlink ref="B175" r:id="rId292" xr:uid="{49D543D0-B06A-4A91-B2BC-24708538175E}"/>
    <hyperlink ref="B255:B269" r:id="rId293" display="Walmart" xr:uid="{A6907F6C-F7C8-4725-8F50-E3D9DFC0B3C8}"/>
    <hyperlink ref="B67" r:id="rId294" xr:uid="{EED2294D-46FA-4DC3-AE24-36616B8D549E}"/>
    <hyperlink ref="B427" r:id="rId295" display="Walmart" xr:uid="{07E87491-0DB3-4ADC-8057-385B451C6958}"/>
    <hyperlink ref="B337" r:id="rId296" display="Walmart" xr:uid="{555E9B6B-964F-450C-AD94-F656E1FFC864}"/>
    <hyperlink ref="B247" r:id="rId297" display="Walmart" xr:uid="{807F950D-4641-4239-909A-097A11ADA827}"/>
    <hyperlink ref="B157" r:id="rId298" display="Walmart" xr:uid="{EC455C3E-2F75-4402-9399-0751241FDBC6}"/>
    <hyperlink ref="B229" r:id="rId299" display="Walmart" xr:uid="{E7EA8957-CAC7-4FC0-81B9-BA3019D8E12A}"/>
    <hyperlink ref="B409" r:id="rId300" display="Walmart" xr:uid="{20285ED0-B4AC-4D0F-91A8-982851D16CC3}"/>
    <hyperlink ref="B319" r:id="rId301" display="Walmart" xr:uid="{CDE05AB1-0C1B-478E-A439-992B7365BECC}"/>
    <hyperlink ref="B139" r:id="rId302" display="Walmart" xr:uid="{E1D17871-BAAF-4C20-8599-8D94018F43B1}"/>
    <hyperlink ref="B500" r:id="rId303" display="Walmart" xr:uid="{EEAF39AF-378E-49BC-9C23-6641583A6DFB}"/>
    <hyperlink ref="B482" r:id="rId304" xr:uid="{5F377340-E812-4863-9CE3-D76E49952C55}"/>
    <hyperlink ref="B392" r:id="rId305" xr:uid="{AF2FE79B-5020-48B1-8F30-32140915B924}"/>
    <hyperlink ref="B302" r:id="rId306" xr:uid="{CA52AF8E-25DE-4524-9469-17B0D0C6D3DD}"/>
    <hyperlink ref="B212" r:id="rId307" xr:uid="{DDB02D54-7E42-4445-8ED2-2190DCAFC22B}"/>
    <hyperlink ref="B122" r:id="rId308" xr:uid="{C1829C2D-CEE2-46D6-BAF3-3BA3C71B05F6}"/>
    <hyperlink ref="B464" r:id="rId309" display="Walmart" xr:uid="{9E03427A-D427-475B-8735-40638D49CC38}"/>
    <hyperlink ref="B374" r:id="rId310" display="Walmart" xr:uid="{16499FB9-2081-4C72-994C-B229C782CB03}"/>
    <hyperlink ref="B284" r:id="rId311" xr:uid="{D3F65C3C-69E5-4676-838D-7AA657E31D0E}"/>
    <hyperlink ref="B194" r:id="rId312" xr:uid="{6C51D309-D6E1-4A2A-84F1-E76D67E42D28}"/>
    <hyperlink ref="B410" r:id="rId313" display="Walmart" xr:uid="{E7E07BB1-ACE9-41ED-BF50-8BADEB82C786}"/>
    <hyperlink ref="B320" r:id="rId314" display="Walmart" xr:uid="{D3F2DC71-C7EC-4906-B99D-724F2B04CD05}"/>
    <hyperlink ref="B230" r:id="rId315" display="Walmart" xr:uid="{2DA65D2A-4954-4C41-B750-7BF25C1637E3}"/>
    <hyperlink ref="B140" r:id="rId316" display="Walmart" xr:uid="{13868DE0-9CA2-4249-938D-0ADB201061C7}"/>
    <hyperlink ref="B32" r:id="rId317" xr:uid="{F678C0C3-10DD-45A0-8082-898BE59F45A1}"/>
    <hyperlink ref="B86" r:id="rId318" xr:uid="{3CE6D635-BEB1-4759-937F-1787DE1268E9}"/>
    <hyperlink ref="B297:B309" r:id="rId319" display="Walmart" xr:uid="{2C3F9B08-1479-4E65-A26C-A871121AE5F7}"/>
    <hyperlink ref="B283:B296" r:id="rId320" display="Walmart" xr:uid="{D1B75E2B-E406-4AA8-B784-9DABE05698D5}"/>
    <hyperlink ref="B104" r:id="rId321" xr:uid="{762691D1-AAFE-43F4-8781-EA45E67EED0C}"/>
    <hyperlink ref="B14" r:id="rId322" display="Walmart" xr:uid="{3CBB8052-AA00-4B92-9248-73307BF34EA9}"/>
    <hyperlink ref="B446" r:id="rId323" display="Walmart" xr:uid="{07B2E16A-467E-4E2C-96A2-0816E57E1743}"/>
    <hyperlink ref="B356" r:id="rId324" display="Walmart" xr:uid="{6E3E7839-F675-4EA4-A200-754EDEEC3586}"/>
    <hyperlink ref="B266" r:id="rId325" display="Walmart" xr:uid="{2F1BAC15-D0A1-4C01-BBD7-0F990A8707E0}"/>
    <hyperlink ref="B176" r:id="rId326" xr:uid="{EBF4CED2-5D6B-41C7-9660-195B4026559F}"/>
    <hyperlink ref="B283:B309" r:id="rId327" display="Walmart" xr:uid="{36827E9D-BB37-4C10-8056-62DB39E54C77}"/>
    <hyperlink ref="B68" r:id="rId328" xr:uid="{255110B2-1CF3-469C-9185-B11BD5B2B317}"/>
    <hyperlink ref="B428" r:id="rId329" display="Walmart" xr:uid="{1AC1DF32-7113-420F-B483-DBC4A42F2F73}"/>
    <hyperlink ref="B338" r:id="rId330" display="Walmart" xr:uid="{D6A44F9D-B29B-48B9-8E4B-5ACDB9A73355}"/>
    <hyperlink ref="B248" r:id="rId331" display="Walmart" xr:uid="{CA09F15F-B498-4D86-8B8B-8FB006DC5046}"/>
    <hyperlink ref="B158" r:id="rId332" display="Walmart" xr:uid="{2CDE1668-ABEF-4B5D-9667-A7D6AF8F080F}"/>
    <hyperlink ref="B50" r:id="rId333" xr:uid="{AF0B7AC2-4863-4A6C-B4F5-39D6FA4CF875}"/>
    <hyperlink ref="B311:B317" r:id="rId334" display="Walmart" xr:uid="{1D15AB3E-99ED-4277-BD5E-ECA7C04B7387}"/>
    <hyperlink ref="B318:B338" r:id="rId335" display="Walmart" xr:uid="{9ABE6D60-25A5-4B3E-BDBC-65DC39DB7C74}"/>
    <hyperlink ref="B501" r:id="rId336" xr:uid="{6C02EC88-BC4C-4D46-AA95-E9D2005D4B8C}"/>
    <hyperlink ref="B87" r:id="rId337" xr:uid="{28D8555E-D81B-4A56-B4BC-073490E19880}"/>
    <hyperlink ref="B483" r:id="rId338" display="Walmart" xr:uid="{ECDA109B-21D7-4226-8798-B436784961AD}"/>
    <hyperlink ref="B393" r:id="rId339" xr:uid="{9317DDE7-CF70-497F-A3AB-0AAE5D57ADB1}"/>
    <hyperlink ref="B303" r:id="rId340" xr:uid="{56206052-131B-42F3-9758-81FF103DE409}"/>
    <hyperlink ref="B213" r:id="rId341" xr:uid="{41C9CC2C-AD8B-4DCF-AEE6-422B006B5ADC}"/>
    <hyperlink ref="B123" r:id="rId342" xr:uid="{D478E3C0-7F51-4482-93D0-C3FA15D0048E}"/>
    <hyperlink ref="B447" r:id="rId343" display="Walmart" xr:uid="{D411E25A-C849-4E14-866E-DFA2188BDFA3}"/>
    <hyperlink ref="B357" r:id="rId344" display="Walmart" xr:uid="{30AB77E1-6A9A-48E0-940D-40341B06BBF0}"/>
    <hyperlink ref="B267" r:id="rId345" xr:uid="{A618D0D3-1214-46C1-9794-3894D70274B5}"/>
    <hyperlink ref="B177" r:id="rId346" xr:uid="{0EC492F4-2DD9-488B-9BDE-9CB4B7C18AC5}"/>
    <hyperlink ref="B105" r:id="rId347" xr:uid="{C0B79AC3-4772-42E3-8438-A16EF197CB6A}"/>
    <hyperlink ref="B15" r:id="rId348" xr:uid="{B2FF3352-A732-4D72-A0D5-3D39E4430805}"/>
    <hyperlink ref="B465" r:id="rId349" display="Walmart" xr:uid="{A8E85237-E7F1-4259-B658-BFCC16961F77}"/>
    <hyperlink ref="B375" r:id="rId350" display="Walmart" xr:uid="{E2D97FFA-09DD-4184-8815-8C4D88399A34}"/>
    <hyperlink ref="B285" r:id="rId351" xr:uid="{8CDC24BC-5026-420B-BBC9-C24AE375E531}"/>
    <hyperlink ref="B195" r:id="rId352" xr:uid="{AF0152A2-D628-4E4E-B1B7-64F6CCED04F7}"/>
    <hyperlink ref="B69" r:id="rId353" xr:uid="{C3871CFB-4228-459B-99E5-9682CDB149B8}"/>
    <hyperlink ref="B339" r:id="rId354" xr:uid="{61A5A71F-43D7-4C40-8A0F-05931B02832C}"/>
    <hyperlink ref="B249" r:id="rId355" xr:uid="{F91CFB3E-4FAC-4A3D-8749-E8B378DD3C25}"/>
    <hyperlink ref="B429" r:id="rId356" xr:uid="{7A113DE3-7696-4E01-8689-BE27D547C07B}"/>
    <hyperlink ref="B159" r:id="rId357" xr:uid="{DB1CDA54-655C-48ED-92CD-277DDC1BBB84}"/>
    <hyperlink ref="B51" r:id="rId358" xr:uid="{F1844E44-9442-490F-8D95-E2BF95921573}"/>
    <hyperlink ref="B411" r:id="rId359" xr:uid="{94790F54-05FE-4C60-B513-DD92DD88A51C}"/>
    <hyperlink ref="B321" r:id="rId360" xr:uid="{B10350E9-CAE5-4FBF-8292-17D413B28CF8}"/>
    <hyperlink ref="B231" r:id="rId361" xr:uid="{7A847CC5-79CD-4F99-819C-07BBBC17D9CB}"/>
    <hyperlink ref="B141" r:id="rId362" xr:uid="{1C57EECD-E7E8-4CCE-8A60-D6ABD88E551F}"/>
    <hyperlink ref="B33" r:id="rId363" display="Walmart" xr:uid="{34C7F35B-685A-4B33-A92D-9544A3758E96}"/>
    <hyperlink ref="B467" r:id="rId364" xr:uid="{CFFEAEF7-1D5D-4072-85CD-154834FA3DC8}"/>
    <hyperlink ref="B377" r:id="rId365" xr:uid="{CA690CBC-F09B-45F4-9A15-1F7144A7FD9E}"/>
    <hyperlink ref="B287" r:id="rId366" xr:uid="{69585EF8-27A2-45FF-817F-71A9554AF97A}"/>
    <hyperlink ref="B197" r:id="rId367" xr:uid="{22B6F512-4A0B-4D73-9819-69EA63C9E72B}"/>
    <hyperlink ref="B449" r:id="rId368" display="Walmart" xr:uid="{4874AF5B-10A8-4782-971A-B70D11A4E4EA}"/>
    <hyperlink ref="B359" r:id="rId369" display="Walmart" xr:uid="{8D398962-E197-496C-ADE2-BAC816284085}"/>
    <hyperlink ref="B269" r:id="rId370" xr:uid="{5DA9D10F-7F58-4E47-889F-CBFBB857D976}"/>
    <hyperlink ref="B179" r:id="rId371" xr:uid="{17A2651E-7E50-4CE9-82D8-D113858BF835}"/>
    <hyperlink ref="B485" r:id="rId372" display="Walmart" xr:uid="{1DEA6AF2-A03F-4983-888F-9178E070FFE0}"/>
    <hyperlink ref="B395" r:id="rId373" display="Walmart" xr:uid="{8789F9B6-4E21-4844-80FC-9FCCBB2BD568}"/>
    <hyperlink ref="B305" r:id="rId374" display="Walmart" xr:uid="{4D61F0AF-BBA2-4857-B813-3E72085AB21B}"/>
    <hyperlink ref="B215" r:id="rId375" display="Walmart" xr:uid="{AFB4EE8F-EF16-4B90-9FBC-9CEF2F794622}"/>
    <hyperlink ref="B125" r:id="rId376" display="Walmart" xr:uid="{6EBF5F20-08EB-42DA-BDC3-740741BD43E8}"/>
    <hyperlink ref="B107" r:id="rId377" xr:uid="{2DF4A350-F381-46E0-8BA4-A21C86C24B56}"/>
    <hyperlink ref="B17" r:id="rId378" xr:uid="{95408A86-4A6F-4C05-9943-DA63DD242543}"/>
    <hyperlink ref="B71" r:id="rId379" xr:uid="{E675C065-607A-452F-B406-B354E679F893}"/>
    <hyperlink ref="B89" r:id="rId380" xr:uid="{E0DF5F6F-BB24-4F66-AEE2-69288F2A8F9D}"/>
    <hyperlink ref="B431" r:id="rId381" display="Walmart" xr:uid="{F07F9868-A84C-49D2-B4BB-73769915DF4B}"/>
    <hyperlink ref="B341" r:id="rId382" display="Walmart" xr:uid="{B5175437-9BE5-429B-89CC-DB1BCEA8AA2D}"/>
    <hyperlink ref="B251" r:id="rId383" display="Walmart" xr:uid="{4CF60AEF-A561-4E12-B68E-964D61E06967}"/>
    <hyperlink ref="B161" r:id="rId384" xr:uid="{C0318304-FA07-470C-A22C-F86E0DE8678F}"/>
    <hyperlink ref="B53" r:id="rId385" xr:uid="{C220E19B-C6E0-4A04-BD3C-1EFC4D14FD99}"/>
    <hyperlink ref="B413" r:id="rId386" display="Walmart" xr:uid="{61A81F1D-C77B-4DE2-B18F-886510FFCE85}"/>
    <hyperlink ref="B323" r:id="rId387" display="Walmart" xr:uid="{693AEA9A-7E35-4096-81C4-C7A348BBAB8D}"/>
    <hyperlink ref="B233" r:id="rId388" display="Walmart" xr:uid="{DCD77A56-43CC-424E-B4CE-35556A9CE033}"/>
    <hyperlink ref="B143" r:id="rId389" display="Walmart" xr:uid="{4A562745-BC38-4ADE-8201-B6DF8435F965}"/>
    <hyperlink ref="B35" r:id="rId390" xr:uid="{BCAA14A4-A26F-4D88-853A-00CD025A30F6}"/>
    <hyperlink ref="B72" r:id="rId391" xr:uid="{DFDF4F30-52AF-4C64-BCD4-46B4B797AC13}"/>
    <hyperlink ref="B468" r:id="rId392" xr:uid="{BEFDE3FE-76F0-413C-88F6-EC228962F184}"/>
    <hyperlink ref="B378" r:id="rId393" xr:uid="{49A75A8F-0BCB-4A70-A0FE-97200BDEB3A1}"/>
    <hyperlink ref="B288" r:id="rId394" xr:uid="{4070CB1C-747A-492B-8D6F-5293816FE523}"/>
    <hyperlink ref="B198" r:id="rId395" xr:uid="{0FBCC4DE-DD29-4451-AABE-7AB2B0A4F480}"/>
    <hyperlink ref="B432" r:id="rId396" display="Walmart" xr:uid="{FDB2BDCA-CBA4-46A0-A1AD-4EC32525555D}"/>
    <hyperlink ref="B342" r:id="rId397" display="Walmart" xr:uid="{1E387B0F-C219-46C0-AC59-8493B2D83D8B}"/>
    <hyperlink ref="B252" r:id="rId398" xr:uid="{92157D03-71D1-4D31-A42E-14116AF5228B}"/>
    <hyperlink ref="B162" r:id="rId399" xr:uid="{45CB4101-5BA4-4C7C-B471-BEBDFAC1F694}"/>
    <hyperlink ref="B90" r:id="rId400" xr:uid="{981E4BE6-FA47-4AA7-92E2-EBC3C8D75432}"/>
    <hyperlink ref="B450" r:id="rId401" display="Walmart" xr:uid="{984F426B-0917-4537-AAF3-EA95035465D0}"/>
    <hyperlink ref="B360" r:id="rId402" xr:uid="{151E17CB-38E3-4615-B1BF-992B52DD7CF1}"/>
    <hyperlink ref="B270" r:id="rId403" xr:uid="{EF64174A-45CF-4E6B-8EE2-F345541F9EA9}"/>
    <hyperlink ref="B180" r:id="rId404" xr:uid="{950E8537-C7FF-4108-A6ED-52D080939270}"/>
    <hyperlink ref="B54" r:id="rId405" xr:uid="{0D4671CE-85C4-4512-903E-4A2FC43400E1}"/>
    <hyperlink ref="B144" r:id="rId406" xr:uid="{D6100DD9-1666-4A6B-8D40-85EA5A7F0DD0}"/>
    <hyperlink ref="B324" r:id="rId407" xr:uid="{30B74EAD-9786-482E-BC7D-1E91892B05D7}"/>
    <hyperlink ref="B234" r:id="rId408" xr:uid="{1CA3CBBC-A296-4442-AD2B-40808C090FE1}"/>
    <hyperlink ref="B414" r:id="rId409" xr:uid="{CF89AE15-7937-4C68-AAB5-4F1776786594}"/>
    <hyperlink ref="B36" r:id="rId410" xr:uid="{50CE61CB-E94F-4B37-9A59-236BDB4AE1A8}"/>
    <hyperlink ref="B486" r:id="rId411" xr:uid="{31540BC2-DA5E-49A8-B107-E87D0D756078}"/>
    <hyperlink ref="B396" r:id="rId412" xr:uid="{079D0D69-8E1C-485B-B441-CE421218E14B}"/>
    <hyperlink ref="B306" r:id="rId413" xr:uid="{9EB4AA9A-97C7-4D30-BE28-04D39E53D0C3}"/>
    <hyperlink ref="B216" r:id="rId414" xr:uid="{CF0E1E86-707B-425A-86DC-7695702AB5B7}"/>
    <hyperlink ref="B126" r:id="rId415" xr:uid="{41A962C8-FE81-4817-9180-8E5B6AEC87BD}"/>
    <hyperlink ref="B108" r:id="rId416" display="Walmart" xr:uid="{E7410A80-F9DC-4868-94CE-1CE4221E0D74}"/>
    <hyperlink ref="B18" r:id="rId417" display="Walmart" xr:uid="{D1B83DAA-0DDC-4814-B28B-9CE1B732D793}"/>
    <hyperlink ref="B91" r:id="rId418" xr:uid="{EC2F2FAC-0942-42E7-AC75-DC42275C9A6C}"/>
    <hyperlink ref="B73" r:id="rId419" xr:uid="{8A156662-906A-4A75-99F5-D4DB6AF2F097}"/>
    <hyperlink ref="B433" r:id="rId420" display="Walmart" xr:uid="{CD8D3B75-E7EB-4316-9F30-8BE093A6D3DE}"/>
    <hyperlink ref="B343" r:id="rId421" display="Walmart" xr:uid="{ED11E308-C0A2-40F5-90E8-B0EA473B361D}"/>
    <hyperlink ref="B253" r:id="rId422" xr:uid="{9E3E751E-D2DF-4CD2-9985-13B565815A48}"/>
    <hyperlink ref="B163" r:id="rId423" xr:uid="{891FB70E-277E-4451-BCED-9C0ADE13E680}"/>
    <hyperlink ref="B109" r:id="rId424" display="Walmart" xr:uid="{83BCCB2B-72BE-4454-B716-FF16600C3DE9}"/>
    <hyperlink ref="B19" r:id="rId425" display="Walmart" xr:uid="{E7977E55-71F6-41C7-B03D-77EFFCDB56D1}"/>
    <hyperlink ref="B451" r:id="rId426" display="Walmart" xr:uid="{634B6903-99FD-43A7-A639-FD028D3EE3E7}"/>
    <hyperlink ref="B361" r:id="rId427" xr:uid="{B6B29204-3D4B-4F94-8730-696B7E1AE849}"/>
    <hyperlink ref="B271" r:id="rId428" xr:uid="{ECEC1431-89DA-4E3C-AA59-1F5CD6CF4E46}"/>
    <hyperlink ref="B181" r:id="rId429" xr:uid="{7166FD7E-2486-4CCE-BC62-EBBAC4D8F90C}"/>
    <hyperlink ref="B55" r:id="rId430" xr:uid="{935FECBD-1F85-4939-BAD7-2A94B64C7836}"/>
    <hyperlink ref="B415" r:id="rId431" display="Walmart" xr:uid="{C2343BF2-466D-4B46-B5FA-26F888D637F1}"/>
    <hyperlink ref="B325" r:id="rId432" display="Walmart" xr:uid="{44884A6B-25D6-4286-BBC2-59F3FF40B1A3}"/>
    <hyperlink ref="B235" r:id="rId433" display="Walmart" xr:uid="{3D960304-3EDF-41DD-AFF2-5CEE4031933F}"/>
    <hyperlink ref="B145" r:id="rId434" xr:uid="{03AB30B0-962E-4AC7-8FFE-4D7FD43D45B8}"/>
    <hyperlink ref="B37" r:id="rId435" xr:uid="{CDDD05D6-9217-40E3-8C1C-36F10B274D0B}"/>
    <hyperlink ref="B487" r:id="rId436" display="Walmart" xr:uid="{B1923FF2-FCDF-4EDC-81EB-8796F139029B}"/>
    <hyperlink ref="B397" r:id="rId437" display="Walmart" xr:uid="{C644B9B9-6E57-4930-A747-FFF6489661E1}"/>
    <hyperlink ref="B307" r:id="rId438" display="Walmart" xr:uid="{E32F8378-3ACF-466D-A87C-490A969447FF}"/>
    <hyperlink ref="B217" r:id="rId439" display="Walmart" xr:uid="{703A6E11-1306-432D-BA77-06BE22022B6E}"/>
    <hyperlink ref="B127" r:id="rId440" display="Walmart" xr:uid="{2C74769C-444B-4693-B64B-0FB3328A2831}"/>
    <hyperlink ref="B199" r:id="rId441" display="Walmart" xr:uid="{51649BBA-0FD0-42CB-9521-0973D330ED16}"/>
    <hyperlink ref="B289" r:id="rId442" display="Walmart" xr:uid="{5C489307-2226-42EC-A5BE-EA0121BDC328}"/>
    <hyperlink ref="B469" r:id="rId443" display="Walmart" xr:uid="{C3FF17BD-B923-4804-A9B0-EF738710D572}"/>
    <hyperlink ref="B379" r:id="rId444" display="Walmart" xr:uid="{835B00F8-5320-4FD7-A989-0257610A79C3}"/>
    <hyperlink ref="B426:B431" r:id="rId445" display="Walmart" xr:uid="{689F03DE-E7C3-4EC5-94E5-4BD2574EE8BC}"/>
    <hyperlink ref="B57" r:id="rId446" xr:uid="{573EFDD6-54D5-4F63-8B5F-A81D0F3FE21E}"/>
    <hyperlink ref="B453" r:id="rId447" xr:uid="{3B372BB3-5A99-4169-954D-A8D5DB271898}"/>
    <hyperlink ref="B363" r:id="rId448" xr:uid="{F5E26B07-8A12-47FB-9C95-156E1D820F0D}"/>
    <hyperlink ref="B273" r:id="rId449" xr:uid="{057E5F27-ABF0-497F-80C0-565095836F47}"/>
    <hyperlink ref="B183" r:id="rId450" xr:uid="{6385FDDC-6A71-42F7-86DB-7423D74C160D}"/>
    <hyperlink ref="B417" r:id="rId451" display="Walmart" xr:uid="{6001FF37-B5C9-4BA8-9B6C-9B1BDD83B8C0}"/>
    <hyperlink ref="B327" r:id="rId452" display="Walmart" xr:uid="{E3ADE95B-7581-480C-B8A4-580D9AE4958C}"/>
    <hyperlink ref="B237" r:id="rId453" xr:uid="{25831542-C78B-4D2A-B710-711D61280A2F}"/>
    <hyperlink ref="B147" r:id="rId454" xr:uid="{3CCE6083-DA3F-4BCE-BA74-BB85C5B27740}"/>
    <hyperlink ref="B75" r:id="rId455" xr:uid="{625150D3-5368-40E3-A408-3A113A45BCD5}"/>
    <hyperlink ref="B435" r:id="rId456" display="Walmart" xr:uid="{01C7D056-8B37-49C0-8D26-7CAF260F1CFF}"/>
    <hyperlink ref="B345" r:id="rId457" xr:uid="{72D3BA0C-5BCA-43B7-9CEF-4DA6E888C896}"/>
    <hyperlink ref="B255" r:id="rId458" xr:uid="{490581F8-C4DE-464C-BD5A-360017D5B69B}"/>
    <hyperlink ref="B165" r:id="rId459" xr:uid="{A4298A25-F1F6-4924-973C-CE5AD84695CC}"/>
    <hyperlink ref="B39" r:id="rId460" xr:uid="{5833BAD1-C6B4-4090-894C-DEE8DCC7C131}"/>
    <hyperlink ref="B129" r:id="rId461" xr:uid="{7A030498-A72F-4518-A370-859612451049}"/>
    <hyperlink ref="B309" r:id="rId462" xr:uid="{8161B197-C8A6-461B-80CE-DB129469A267}"/>
    <hyperlink ref="B489" r:id="rId463" xr:uid="{2FCF9AB3-5C5E-4B8A-993F-86E1A6C0D736}"/>
    <hyperlink ref="B219" r:id="rId464" xr:uid="{C29985D1-9EB5-47D2-ACD1-43442348291B}"/>
    <hyperlink ref="B399" r:id="rId465" xr:uid="{6F8C1B1A-46D0-4023-9450-C24478347FF2}"/>
    <hyperlink ref="B111" r:id="rId466" display="Walmart" xr:uid="{E2F9E324-7EE7-413B-88E9-C83FE14ECA54}"/>
    <hyperlink ref="B21" r:id="rId467" xr:uid="{B2EB4A40-916D-4DD8-8342-E1C2FA95C762}"/>
    <hyperlink ref="B471" r:id="rId468" xr:uid="{73C5F13F-13C1-46EB-809E-DA44A5833DF2}"/>
    <hyperlink ref="B381" r:id="rId469" xr:uid="{0ED55AEC-764C-45B7-AAA1-F41F0CF3023A}"/>
    <hyperlink ref="B291" r:id="rId470" xr:uid="{E78C63BB-542A-4A74-BC7B-95C001015D7B}"/>
    <hyperlink ref="B201" r:id="rId471" xr:uid="{D3472CBD-51AB-407B-AD0E-B55E0AC82044}"/>
    <hyperlink ref="B93" r:id="rId472" display="Walmart" xr:uid="{2DAD4196-3035-4C2D-90E2-C822A6905D59}"/>
    <hyperlink ref="B116" r:id="rId473" xr:uid="{17ED75B9-B317-4F36-8A55-E1AFBE9491F0}"/>
    <hyperlink ref="B422" r:id="rId474" xr:uid="{41A97537-B5B1-451F-8F98-BFB046CB0865}"/>
    <hyperlink ref="B332" r:id="rId475" xr:uid="{3EAE5A54-741D-43EF-A4B7-90D779628172}"/>
    <hyperlink ref="B242" r:id="rId476" xr:uid="{01ED0423-4108-456D-93F3-C9BE8DB363BD}"/>
    <hyperlink ref="B152" r:id="rId477" xr:uid="{2B80DB7E-3686-4F0B-829A-F40F33176E75}"/>
    <hyperlink ref="B494" r:id="rId478" display="Walmart" xr:uid="{8E121CDE-678A-4DA2-8D3E-C019709CB5DA}"/>
    <hyperlink ref="B404" r:id="rId479" display="Walmart" xr:uid="{87156489-2F05-4733-A711-79D80E6C1193}"/>
    <hyperlink ref="B314" r:id="rId480" xr:uid="{6A3CADCD-C2B0-4CF4-AD69-D16D39209F6B}"/>
    <hyperlink ref="B224" r:id="rId481" xr:uid="{9ACFA12A-2186-40E1-B2B1-6484279F320A}"/>
    <hyperlink ref="B134" r:id="rId482" xr:uid="{C3F0213A-684D-4289-80CE-50B4F87E8291}"/>
    <hyperlink ref="B440" r:id="rId483" display="Walmart" xr:uid="{F780FAFF-80F1-4494-8245-71BFC5FA09F1}"/>
    <hyperlink ref="B350" r:id="rId484" display="Walmart" xr:uid="{38488737-DBF1-46B5-9DEF-E4B6F342D68E}"/>
    <hyperlink ref="B260" r:id="rId485" display="Walmart" xr:uid="{7E331001-2218-49B7-AAA6-343C60136A99}"/>
    <hyperlink ref="B170" r:id="rId486" display="Walmart" xr:uid="{098B01CA-5A55-44E0-BE1C-67F17F2A40B3}"/>
    <hyperlink ref="B62" r:id="rId487" xr:uid="{3904FF66-451E-4C3A-8E5B-B1436CB053ED}"/>
    <hyperlink ref="B26" r:id="rId488" xr:uid="{4241C482-C6A2-4EFA-AC88-CB645A41C548}"/>
    <hyperlink ref="B44" r:id="rId489" xr:uid="{CBAB26B0-6EE0-4284-AA10-089FF50B80CD}"/>
    <hyperlink ref="B476" r:id="rId490" display="Walmart" xr:uid="{474AB491-58CF-4E52-9952-8F6155100B9E}"/>
    <hyperlink ref="B386" r:id="rId491" display="Walmart" xr:uid="{FE6FFADA-359C-4B1F-A9EC-533828D89AF3}"/>
    <hyperlink ref="B296" r:id="rId492" display="Walmart" xr:uid="{DE508CEB-15A9-453F-B6D4-AC361B22FD11}"/>
    <hyperlink ref="B206" r:id="rId493" xr:uid="{E40B5484-3773-4C11-9EB5-A4F8B393436C}"/>
    <hyperlink ref="B470:B473" r:id="rId494" display="Walmart" xr:uid="{01AF3834-50EB-4C99-BAA5-68FB0D518E2A}"/>
    <hyperlink ref="B98" r:id="rId495" xr:uid="{C33DAEED-01DF-4E94-9621-4116D10AC440}"/>
    <hyperlink ref="B459" r:id="rId496" xr:uid="{6C21DACA-6031-42DE-97BA-B7EF7784F417}"/>
    <hyperlink ref="B8" r:id="rId497" xr:uid="{F69F0D56-6DFC-46B3-91F3-50F26533C9AE}"/>
    <hyperlink ref="B368" r:id="rId498" display="Walmart" xr:uid="{2D81CFC9-14C1-4257-8658-0AD45898BEB5}"/>
    <hyperlink ref="B278" r:id="rId499" display="Walmart" xr:uid="{B7A72BBA-C934-4C74-8AEA-9F05B701D6A6}"/>
    <hyperlink ref="B188" r:id="rId500" display="Walmart" xr:uid="{886F22E1-C7E5-4C07-BA7E-83E10ACAF4E2}"/>
    <hyperlink ref="B80" r:id="rId501" xr:uid="{7837584F-7474-4186-8806-756912195D0F}"/>
    <hyperlink ref="B477:B480" r:id="rId502" display="Walmart" xr:uid="{536E04BE-8F75-4253-9243-F3AF3737A1D1}"/>
    <hyperlink ref="B481:B501" r:id="rId503" display="Walmart" xr:uid="{186EDD33-8D1B-4621-9305-27617886CA23}"/>
    <hyperlink ref="B106" r:id="rId504" xr:uid="{82CB166A-EAB3-44BE-A60C-D08BD892DF54}"/>
    <hyperlink ref="B16" r:id="rId505" xr:uid="{C214E406-B6DA-4626-A7E0-C2E6B0995180}"/>
    <hyperlink ref="B88" r:id="rId506" xr:uid="{F4F10695-F9FA-4E95-9D41-0BC246B7F48F}"/>
    <hyperlink ref="B448" r:id="rId507" display="Walmart" xr:uid="{DE9F6C92-66D4-489A-AADD-DF3A0D0A8E49}"/>
    <hyperlink ref="B358" r:id="rId508" display="Walmart" xr:uid="{340597DF-F4BD-4B91-8AE3-9FE1AA7B6DD9}"/>
    <hyperlink ref="B268" r:id="rId509" xr:uid="{F01A91ED-3CB9-4820-945A-799220335BC1}"/>
    <hyperlink ref="B178" r:id="rId510" xr:uid="{B35ED604-A643-48C2-A132-91C8A791209A}"/>
    <hyperlink ref="B34" r:id="rId511" display="Walmart" xr:uid="{01B87E74-0055-4E94-9928-2C518A5B5EB1}"/>
    <hyperlink ref="B466" r:id="rId512" display="Walmart" xr:uid="{23754B77-498D-4D0B-9320-CFAF72E3CAE8}"/>
    <hyperlink ref="B376" r:id="rId513" xr:uid="{69CD03F9-2880-426E-A519-6AF5853B5AEE}"/>
    <hyperlink ref="B286" r:id="rId514" xr:uid="{E084DF4E-3B38-4F11-9E2A-259E6660E84C}"/>
    <hyperlink ref="B196" r:id="rId515" xr:uid="{306E9E29-ECB7-4D4A-834C-F4D623925F00}"/>
    <hyperlink ref="B70" r:id="rId516" xr:uid="{35C3A0F5-26DC-48D4-AC1E-028DC847242A}"/>
    <hyperlink ref="B430" r:id="rId517" display="Walmart" xr:uid="{41DC1615-3DC5-4284-9289-8B42FAB55287}"/>
    <hyperlink ref="B340" r:id="rId518" display="Walmart" xr:uid="{9715CFBF-0E57-4208-9A04-1AE8644B789C}"/>
    <hyperlink ref="B250" r:id="rId519" display="Walmart" xr:uid="{8C2E189D-E648-446E-B5B3-7364439176ED}"/>
    <hyperlink ref="B160" r:id="rId520" xr:uid="{A8B6E439-C6D5-45D5-BC95-F7DA0C1633F9}"/>
    <hyperlink ref="B52" r:id="rId521" xr:uid="{5DA136F4-FF11-4D38-B08E-BCC30FA94AF2}"/>
    <hyperlink ref="B412" r:id="rId522" display="Walmart" xr:uid="{4B9EE1E6-A5F0-4DBB-B6E3-008AD47291FC}"/>
    <hyperlink ref="B322" r:id="rId523" display="Walmart" xr:uid="{4FC03546-20BC-4977-A61C-C481289D5932}"/>
    <hyperlink ref="B232" r:id="rId524" display="Walmart" xr:uid="{2AD92551-D866-49E4-8704-8177DEE4C26C}"/>
    <hyperlink ref="B142" r:id="rId525" display="Walmart" xr:uid="{68A2486E-0A44-4555-96F7-1A43EB93FFE1}"/>
    <hyperlink ref="B394" r:id="rId526" display="Walmart" xr:uid="{9E9839B9-39EC-4141-AF88-59095FE7E3A7}"/>
    <hyperlink ref="B304" r:id="rId527" display="Walmart" xr:uid="{D79BFC0D-2F7A-412D-A25A-BEE1D5D67FDE}"/>
    <hyperlink ref="B484" r:id="rId528" display="Walmart" xr:uid="{62574B0E-9FA6-405D-B4DA-1142B7E3C193}"/>
    <hyperlink ref="B214" r:id="rId529" display="Walmart" xr:uid="{1CE82C7C-4DAF-4B2F-94B7-94400F659EFB}"/>
    <hyperlink ref="B124" r:id="rId530" display="Walmart" xr:uid="{533F9565-2FE9-4FBA-914E-657D468AED6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Good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Strampfer</dc:creator>
  <cp:lastModifiedBy>Bostrom, Boz</cp:lastModifiedBy>
  <dcterms:created xsi:type="dcterms:W3CDTF">2020-05-27T13:54:45Z</dcterms:created>
  <dcterms:modified xsi:type="dcterms:W3CDTF">2021-06-28T03:42:55Z</dcterms:modified>
</cp:coreProperties>
</file>