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SBSJU.EDU\HOMEDIR$\STAFF\B\BBOSTROM\My Documents\Wellspring\Financial Forecasting - May 18, 2021\"/>
    </mc:Choice>
  </mc:AlternateContent>
  <xr:revisionPtr revIDLastSave="0" documentId="13_ncr:1_{6452A7AC-3665-420E-9E03-3DDEFE32216A}" xr6:coauthVersionLast="46" xr6:coauthVersionMax="46" xr10:uidLastSave="{00000000-0000-0000-0000-000000000000}"/>
  <bookViews>
    <workbookView xWindow="-110" yWindow="-110" windowWidth="19420" windowHeight="10420" xr2:uid="{3436769F-0CBC-44ED-B480-E2076B401461}"/>
  </bookViews>
  <sheets>
    <sheet name="Template" sheetId="3" r:id="rId1"/>
    <sheet name="Case 1" sheetId="5" r:id="rId2"/>
    <sheet name="Case 2" sheetId="6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6" l="1"/>
  <c r="H14" i="6"/>
  <c r="I14" i="6"/>
  <c r="J14" i="6"/>
  <c r="K14" i="6"/>
  <c r="F14" i="6"/>
  <c r="D31" i="6"/>
  <c r="E31" i="6"/>
  <c r="C31" i="6"/>
  <c r="L16" i="6"/>
  <c r="K3" i="6"/>
  <c r="K2" i="6"/>
  <c r="K4" i="6" s="1"/>
  <c r="K1" i="6"/>
  <c r="K12" i="6" l="1"/>
  <c r="K8" i="6"/>
  <c r="K9" i="6"/>
  <c r="K15" i="6"/>
  <c r="K7" i="6"/>
  <c r="K5" i="6"/>
  <c r="K11" i="6" s="1"/>
  <c r="K13" i="6" s="1"/>
  <c r="K10" i="6"/>
  <c r="K6" i="6"/>
  <c r="B27" i="3"/>
  <c r="K16" i="6" l="1"/>
  <c r="D16" i="6"/>
  <c r="E16" i="6"/>
  <c r="C16" i="6"/>
  <c r="F3" i="6"/>
  <c r="G3" i="6" s="1"/>
  <c r="H3" i="6" s="1"/>
  <c r="I3" i="6" s="1"/>
  <c r="J3" i="6" s="1"/>
  <c r="F2" i="6"/>
  <c r="F4" i="6" s="1"/>
  <c r="D20" i="6"/>
  <c r="E20" i="6"/>
  <c r="E19" i="6"/>
  <c r="D19" i="6"/>
  <c r="D1" i="6"/>
  <c r="E1" i="6" s="1"/>
  <c r="F1" i="6" s="1"/>
  <c r="G1" i="6" s="1"/>
  <c r="H1" i="6" s="1"/>
  <c r="I1" i="6" s="1"/>
  <c r="J1" i="6" s="1"/>
  <c r="D4" i="6"/>
  <c r="D24" i="6" s="1"/>
  <c r="E4" i="6"/>
  <c r="E25" i="6" s="1"/>
  <c r="L4" i="6"/>
  <c r="L11" i="6" s="1"/>
  <c r="L13" i="6" s="1"/>
  <c r="C4" i="6"/>
  <c r="C23" i="6" s="1"/>
  <c r="F12" i="6" l="1"/>
  <c r="F7" i="6"/>
  <c r="F10" i="6"/>
  <c r="F6" i="6"/>
  <c r="F11" i="6" s="1"/>
  <c r="F13" i="6" s="1"/>
  <c r="F16" i="6" s="1"/>
  <c r="F9" i="6"/>
  <c r="F5" i="6"/>
  <c r="F15" i="6"/>
  <c r="F8" i="6"/>
  <c r="G2" i="6"/>
  <c r="C29" i="6"/>
  <c r="D25" i="6"/>
  <c r="D29" i="6"/>
  <c r="E29" i="6"/>
  <c r="D22" i="6"/>
  <c r="E27" i="6"/>
  <c r="E23" i="6"/>
  <c r="E22" i="6"/>
  <c r="D11" i="6"/>
  <c r="E32" i="6"/>
  <c r="E26" i="6"/>
  <c r="D26" i="6"/>
  <c r="C11" i="6"/>
  <c r="E11" i="6"/>
  <c r="D32" i="6"/>
  <c r="D27" i="6"/>
  <c r="C26" i="6"/>
  <c r="E24" i="6"/>
  <c r="D23" i="6"/>
  <c r="C24" i="6"/>
  <c r="C25" i="6"/>
  <c r="C22" i="6"/>
  <c r="C32" i="6"/>
  <c r="C27" i="6"/>
  <c r="F32" i="5"/>
  <c r="G32" i="5"/>
  <c r="H32" i="5"/>
  <c r="I32" i="5"/>
  <c r="E32" i="5"/>
  <c r="I29" i="5"/>
  <c r="H29" i="5"/>
  <c r="G29" i="5"/>
  <c r="F29" i="5"/>
  <c r="E29" i="5"/>
  <c r="I28" i="5"/>
  <c r="H28" i="5"/>
  <c r="G28" i="5"/>
  <c r="F28" i="5"/>
  <c r="E28" i="5"/>
  <c r="F26" i="5"/>
  <c r="G26" i="5"/>
  <c r="H26" i="5"/>
  <c r="I26" i="5"/>
  <c r="E26" i="5"/>
  <c r="E20" i="5"/>
  <c r="F20" i="5" s="1"/>
  <c r="G20" i="5" s="1"/>
  <c r="H20" i="5" s="1"/>
  <c r="I20" i="5" s="1"/>
  <c r="I16" i="5"/>
  <c r="H16" i="5"/>
  <c r="G16" i="5"/>
  <c r="F16" i="5"/>
  <c r="E16" i="5"/>
  <c r="D16" i="5"/>
  <c r="I13" i="5"/>
  <c r="H13" i="5"/>
  <c r="G13" i="5"/>
  <c r="F13" i="5"/>
  <c r="E13" i="5"/>
  <c r="I11" i="5"/>
  <c r="H11" i="5"/>
  <c r="G11" i="5"/>
  <c r="F11" i="5"/>
  <c r="E11" i="5"/>
  <c r="G62" i="5"/>
  <c r="H62" i="5"/>
  <c r="I62" i="5"/>
  <c r="F62" i="5"/>
  <c r="G61" i="5"/>
  <c r="H61" i="5" s="1"/>
  <c r="I61" i="5" s="1"/>
  <c r="F61" i="5"/>
  <c r="G58" i="5"/>
  <c r="H58" i="5" s="1"/>
  <c r="I58" i="5" s="1"/>
  <c r="F58" i="5"/>
  <c r="G49" i="5"/>
  <c r="H49" i="5" s="1"/>
  <c r="I49" i="5" s="1"/>
  <c r="F49" i="5"/>
  <c r="F44" i="5"/>
  <c r="G44" i="5"/>
  <c r="H44" i="5" s="1"/>
  <c r="I44" i="5" s="1"/>
  <c r="E44" i="5"/>
  <c r="G38" i="5"/>
  <c r="H38" i="5" s="1"/>
  <c r="I38" i="5" s="1"/>
  <c r="F38" i="5"/>
  <c r="B29" i="5"/>
  <c r="E77" i="5"/>
  <c r="B68" i="5"/>
  <c r="D67" i="5"/>
  <c r="D68" i="5" s="1"/>
  <c r="C67" i="5"/>
  <c r="C68" i="5" s="1"/>
  <c r="B61" i="5"/>
  <c r="B58" i="5"/>
  <c r="D57" i="5"/>
  <c r="C57" i="5"/>
  <c r="B57" i="5"/>
  <c r="D56" i="5"/>
  <c r="C56" i="5"/>
  <c r="B56" i="5"/>
  <c r="D53" i="5"/>
  <c r="C53" i="5"/>
  <c r="B53" i="5"/>
  <c r="D52" i="5"/>
  <c r="C52" i="5"/>
  <c r="B52" i="5"/>
  <c r="D51" i="5"/>
  <c r="C51" i="5"/>
  <c r="B51" i="5"/>
  <c r="D50" i="5"/>
  <c r="C50" i="5"/>
  <c r="B50" i="5"/>
  <c r="D42" i="5"/>
  <c r="C42" i="5"/>
  <c r="B42" i="5"/>
  <c r="D37" i="5"/>
  <c r="C37" i="5"/>
  <c r="C28" i="5"/>
  <c r="C61" i="5" s="1"/>
  <c r="B26" i="5"/>
  <c r="D25" i="5"/>
  <c r="E25" i="5" s="1"/>
  <c r="C25" i="5"/>
  <c r="C26" i="5" s="1"/>
  <c r="C11" i="5"/>
  <c r="C44" i="5" s="1"/>
  <c r="B11" i="5"/>
  <c r="B44" i="5" s="1"/>
  <c r="D40" i="5"/>
  <c r="C40" i="5"/>
  <c r="B40" i="5"/>
  <c r="D38" i="5"/>
  <c r="C6" i="5"/>
  <c r="B6" i="5"/>
  <c r="F4" i="5"/>
  <c r="F9" i="5" s="1"/>
  <c r="F73" i="5" s="1"/>
  <c r="E4" i="5"/>
  <c r="E23" i="5" s="1"/>
  <c r="C2" i="5"/>
  <c r="D2" i="5" s="1"/>
  <c r="E2" i="5" s="1"/>
  <c r="F2" i="5" s="1"/>
  <c r="G2" i="5" s="1"/>
  <c r="H2" i="5" s="1"/>
  <c r="I2" i="5" s="1"/>
  <c r="C26" i="3"/>
  <c r="D5" i="3"/>
  <c r="C5" i="3"/>
  <c r="B5" i="3"/>
  <c r="D7" i="3"/>
  <c r="C7" i="3"/>
  <c r="C29" i="3"/>
  <c r="C12" i="3"/>
  <c r="B12" i="3"/>
  <c r="B7" i="3"/>
  <c r="C2" i="3"/>
  <c r="D2" i="3" s="1"/>
  <c r="E2" i="3" s="1"/>
  <c r="F2" i="3" s="1"/>
  <c r="G2" i="3" s="1"/>
  <c r="H2" i="3" s="1"/>
  <c r="I2" i="3" s="1"/>
  <c r="C27" i="3" l="1"/>
  <c r="D26" i="3"/>
  <c r="H2" i="6"/>
  <c r="G4" i="6"/>
  <c r="D13" i="6"/>
  <c r="E13" i="6"/>
  <c r="C13" i="6"/>
  <c r="D11" i="5"/>
  <c r="D44" i="5" s="1"/>
  <c r="F68" i="5"/>
  <c r="E79" i="5"/>
  <c r="F25" i="5"/>
  <c r="B8" i="5"/>
  <c r="B39" i="5"/>
  <c r="C8" i="5"/>
  <c r="C39" i="5"/>
  <c r="C59" i="5"/>
  <c r="D6" i="5"/>
  <c r="F17" i="5"/>
  <c r="E18" i="5"/>
  <c r="F23" i="5"/>
  <c r="E24" i="5"/>
  <c r="C58" i="5"/>
  <c r="E5" i="5"/>
  <c r="E6" i="5"/>
  <c r="E7" i="5"/>
  <c r="F18" i="5"/>
  <c r="E19" i="5"/>
  <c r="F24" i="5"/>
  <c r="D28" i="5"/>
  <c r="B38" i="5"/>
  <c r="D58" i="5"/>
  <c r="F77" i="5"/>
  <c r="F5" i="5"/>
  <c r="F6" i="5" s="1"/>
  <c r="F8" i="5" s="1"/>
  <c r="F10" i="5" s="1"/>
  <c r="F7" i="5"/>
  <c r="E9" i="5"/>
  <c r="F19" i="5"/>
  <c r="D26" i="5"/>
  <c r="C38" i="5"/>
  <c r="B59" i="5"/>
  <c r="E68" i="5"/>
  <c r="G4" i="5"/>
  <c r="E17" i="5"/>
  <c r="B6" i="3"/>
  <c r="D29" i="3"/>
  <c r="C6" i="3"/>
  <c r="D6" i="3"/>
  <c r="D27" i="3" l="1"/>
  <c r="G10" i="6"/>
  <c r="G6" i="6"/>
  <c r="G9" i="6"/>
  <c r="G7" i="6"/>
  <c r="G15" i="6"/>
  <c r="G8" i="6"/>
  <c r="G5" i="6"/>
  <c r="G12" i="6"/>
  <c r="I2" i="6"/>
  <c r="H4" i="6"/>
  <c r="E8" i="5"/>
  <c r="E74" i="5"/>
  <c r="D59" i="5"/>
  <c r="G77" i="5"/>
  <c r="G68" i="5"/>
  <c r="F75" i="5"/>
  <c r="G19" i="5"/>
  <c r="G7" i="5"/>
  <c r="G5" i="5"/>
  <c r="G6" i="5" s="1"/>
  <c r="G8" i="5" s="1"/>
  <c r="G24" i="5"/>
  <c r="G18" i="5"/>
  <c r="G23" i="5"/>
  <c r="G17" i="5"/>
  <c r="G9" i="5"/>
  <c r="G73" i="5" s="1"/>
  <c r="H4" i="5"/>
  <c r="D61" i="5"/>
  <c r="B10" i="5"/>
  <c r="B41" i="5"/>
  <c r="E73" i="5"/>
  <c r="E10" i="5"/>
  <c r="E12" i="5" s="1"/>
  <c r="F74" i="5"/>
  <c r="E75" i="5"/>
  <c r="D39" i="5"/>
  <c r="D8" i="5"/>
  <c r="C41" i="5"/>
  <c r="C10" i="5"/>
  <c r="F79" i="5"/>
  <c r="F12" i="5"/>
  <c r="G25" i="5"/>
  <c r="B8" i="3"/>
  <c r="C8" i="3"/>
  <c r="D8" i="3"/>
  <c r="D12" i="3"/>
  <c r="G11" i="6" l="1"/>
  <c r="G13" i="6" s="1"/>
  <c r="G16" i="6" s="1"/>
  <c r="H9" i="6"/>
  <c r="H5" i="6"/>
  <c r="H11" i="6" s="1"/>
  <c r="H13" i="6" s="1"/>
  <c r="H16" i="6" s="1"/>
  <c r="H15" i="6"/>
  <c r="H8" i="6"/>
  <c r="H12" i="6"/>
  <c r="H7" i="6"/>
  <c r="H10" i="6"/>
  <c r="H6" i="6"/>
  <c r="J2" i="6"/>
  <c r="J4" i="6" s="1"/>
  <c r="I4" i="6"/>
  <c r="G74" i="5"/>
  <c r="G10" i="5"/>
  <c r="F14" i="5"/>
  <c r="F72" i="5" s="1"/>
  <c r="F76" i="5" s="1"/>
  <c r="F78" i="5" s="1"/>
  <c r="F80" i="5" s="1"/>
  <c r="H25" i="5"/>
  <c r="G79" i="5"/>
  <c r="G75" i="5"/>
  <c r="C43" i="5"/>
  <c r="C12" i="5"/>
  <c r="D10" i="5"/>
  <c r="D41" i="5"/>
  <c r="E14" i="5"/>
  <c r="E72" i="5" s="1"/>
  <c r="E76" i="5" s="1"/>
  <c r="E78" i="5" s="1"/>
  <c r="E80" i="5" s="1"/>
  <c r="B12" i="5"/>
  <c r="B43" i="5"/>
  <c r="H24" i="5"/>
  <c r="H18" i="5"/>
  <c r="H23" i="5"/>
  <c r="H17" i="5"/>
  <c r="H9" i="5"/>
  <c r="H73" i="5" s="1"/>
  <c r="I4" i="5"/>
  <c r="H19" i="5"/>
  <c r="H7" i="5"/>
  <c r="H5" i="5"/>
  <c r="H6" i="5" s="1"/>
  <c r="H8" i="5" s="1"/>
  <c r="H10" i="5" s="1"/>
  <c r="H77" i="5"/>
  <c r="H68" i="5"/>
  <c r="D10" i="3"/>
  <c r="B10" i="3"/>
  <c r="C10" i="3"/>
  <c r="I15" i="6" l="1"/>
  <c r="I8" i="6"/>
  <c r="I5" i="6"/>
  <c r="I12" i="6"/>
  <c r="I7" i="6"/>
  <c r="I10" i="6"/>
  <c r="I6" i="6"/>
  <c r="I9" i="6"/>
  <c r="J12" i="6"/>
  <c r="J7" i="6"/>
  <c r="J10" i="6"/>
  <c r="J6" i="6"/>
  <c r="J5" i="6"/>
  <c r="J9" i="6"/>
  <c r="J15" i="6"/>
  <c r="J8" i="6"/>
  <c r="H74" i="5"/>
  <c r="G12" i="5"/>
  <c r="G14" i="5"/>
  <c r="G72" i="5" s="1"/>
  <c r="G76" i="5" s="1"/>
  <c r="G78" i="5" s="1"/>
  <c r="G80" i="5" s="1"/>
  <c r="I68" i="5"/>
  <c r="I77" i="5"/>
  <c r="H75" i="5"/>
  <c r="B13" i="5"/>
  <c r="B46" i="5" s="1"/>
  <c r="B45" i="5"/>
  <c r="D43" i="5"/>
  <c r="D12" i="5"/>
  <c r="D13" i="5" s="1"/>
  <c r="I25" i="5"/>
  <c r="H79" i="5"/>
  <c r="H12" i="5"/>
  <c r="I23" i="5"/>
  <c r="I17" i="5"/>
  <c r="I9" i="5"/>
  <c r="I73" i="5" s="1"/>
  <c r="I19" i="5"/>
  <c r="I7" i="5"/>
  <c r="I5" i="5"/>
  <c r="I6" i="5" s="1"/>
  <c r="I24" i="5"/>
  <c r="I18" i="5"/>
  <c r="C45" i="5"/>
  <c r="C13" i="5"/>
  <c r="C46" i="5" s="1"/>
  <c r="I11" i="6" l="1"/>
  <c r="I13" i="6" s="1"/>
  <c r="J11" i="6"/>
  <c r="J13" i="6" s="1"/>
  <c r="J16" i="6" s="1"/>
  <c r="I16" i="6"/>
  <c r="I8" i="5"/>
  <c r="I10" i="5" s="1"/>
  <c r="I74" i="5"/>
  <c r="C14" i="5"/>
  <c r="C47" i="5" s="1"/>
  <c r="B14" i="5"/>
  <c r="B47" i="5" s="1"/>
  <c r="H14" i="5"/>
  <c r="H72" i="5" s="1"/>
  <c r="H76" i="5" s="1"/>
  <c r="H78" i="5" s="1"/>
  <c r="H80" i="5" s="1"/>
  <c r="I75" i="5"/>
  <c r="I79" i="5"/>
  <c r="I12" i="5"/>
  <c r="D46" i="5"/>
  <c r="D45" i="5"/>
  <c r="B30" i="5" l="1"/>
  <c r="I14" i="5"/>
  <c r="I72" i="5" s="1"/>
  <c r="I76" i="5" s="1"/>
  <c r="I78" i="5" s="1"/>
  <c r="I80" i="5" s="1"/>
  <c r="D14" i="5"/>
  <c r="D47" i="5" s="1"/>
  <c r="B62" i="5"/>
  <c r="C29" i="5"/>
  <c r="B63" i="5" l="1"/>
  <c r="B32" i="5"/>
  <c r="C62" i="5"/>
  <c r="D29" i="5"/>
  <c r="C30" i="5"/>
  <c r="B16" i="5" l="1"/>
  <c r="B65" i="5"/>
  <c r="C63" i="5"/>
  <c r="C32" i="5"/>
  <c r="D62" i="5"/>
  <c r="D30" i="5"/>
  <c r="E30" i="5" l="1"/>
  <c r="E21" i="5" s="1"/>
  <c r="C65" i="5"/>
  <c r="C16" i="5"/>
  <c r="D63" i="5"/>
  <c r="D32" i="5"/>
  <c r="B49" i="5"/>
  <c r="B21" i="5"/>
  <c r="B54" i="5" s="1"/>
  <c r="C49" i="5" l="1"/>
  <c r="C21" i="5"/>
  <c r="C54" i="5" s="1"/>
  <c r="D65" i="5"/>
  <c r="F30" i="5"/>
  <c r="F21" i="5" s="1"/>
  <c r="G30" i="5" l="1"/>
  <c r="G21" i="5" s="1"/>
  <c r="I30" i="5" l="1"/>
  <c r="I21" i="5" s="1"/>
  <c r="H30" i="5"/>
  <c r="H21" i="5" s="1"/>
  <c r="D21" i="5" l="1"/>
  <c r="D54" i="5" s="1"/>
  <c r="D49" i="5"/>
  <c r="C21" i="3" l="1"/>
  <c r="D21" i="3"/>
  <c r="B11" i="3"/>
  <c r="C11" i="3"/>
  <c r="D11" i="3"/>
  <c r="B13" i="3"/>
  <c r="C13" i="3"/>
  <c r="D13" i="3"/>
  <c r="B14" i="3"/>
  <c r="C14" i="3"/>
  <c r="D14" i="3"/>
  <c r="B15" i="3"/>
  <c r="C15" i="3"/>
  <c r="D15" i="3"/>
  <c r="B17" i="3"/>
  <c r="C17" i="3"/>
  <c r="D17" i="3"/>
  <c r="B22" i="3"/>
  <c r="C22" i="3"/>
  <c r="D22" i="3"/>
  <c r="B30" i="3"/>
  <c r="C30" i="3"/>
  <c r="D30" i="3"/>
  <c r="B31" i="3"/>
  <c r="C31" i="3"/>
  <c r="D31" i="3"/>
  <c r="B33" i="3"/>
  <c r="C33" i="3"/>
  <c r="D33" i="3"/>
</calcChain>
</file>

<file path=xl/sharedStrings.xml><?xml version="1.0" encoding="utf-8"?>
<sst xmlns="http://schemas.openxmlformats.org/spreadsheetml/2006/main" count="205" uniqueCount="76">
  <si>
    <t>Cash</t>
  </si>
  <si>
    <t>Accts Receivable</t>
  </si>
  <si>
    <t>Inventory</t>
  </si>
  <si>
    <t>Other Current Assets</t>
  </si>
  <si>
    <t>Total Assets</t>
  </si>
  <si>
    <t>Accounts Payable</t>
  </si>
  <si>
    <t>PP&amp;E, net</t>
  </si>
  <si>
    <t>Other Current Liabilities</t>
  </si>
  <si>
    <t>Debt</t>
  </si>
  <si>
    <t>Total Liabilities</t>
  </si>
  <si>
    <t>Common Equity</t>
  </si>
  <si>
    <t>Retained Earnings</t>
  </si>
  <si>
    <t>Total Stockholders Equity</t>
  </si>
  <si>
    <t>Revenues</t>
  </si>
  <si>
    <t>COGS, excluding depreciation</t>
  </si>
  <si>
    <t>Gross Margin</t>
  </si>
  <si>
    <t>SG&amp;A, excluding depreciation</t>
  </si>
  <si>
    <t>Depreciation</t>
  </si>
  <si>
    <t>EBITDA</t>
  </si>
  <si>
    <t>EBIT</t>
  </si>
  <si>
    <t>Interest Expense</t>
  </si>
  <si>
    <t>Profit before taxes</t>
  </si>
  <si>
    <t>Income Tax Expense</t>
  </si>
  <si>
    <t>Net income</t>
  </si>
  <si>
    <t>Actual</t>
  </si>
  <si>
    <t>Forecast</t>
  </si>
  <si>
    <t>Total Liabilities and equity</t>
  </si>
  <si>
    <t>Year</t>
  </si>
  <si>
    <t>Capital Expenditures</t>
  </si>
  <si>
    <t>Net Income</t>
  </si>
  <si>
    <t>Addback Depreciation</t>
  </si>
  <si>
    <t>Long Term Debt</t>
  </si>
  <si>
    <t>Change in Current Liabilities</t>
  </si>
  <si>
    <t>Change in Current Assets (excluding cash)</t>
  </si>
  <si>
    <t>Cash Flows from operating activities</t>
  </si>
  <si>
    <t>Captial expenditures</t>
  </si>
  <si>
    <t>Free Cash Flows</t>
  </si>
  <si>
    <t>Change in Cash</t>
  </si>
  <si>
    <t>Percentages:</t>
  </si>
  <si>
    <t>Cash Flows:</t>
  </si>
  <si>
    <t>Cap Ex %</t>
  </si>
  <si>
    <t>Issuance (repayment) of debt</t>
  </si>
  <si>
    <t>Net product sales</t>
  </si>
  <si>
    <t>Net service sales</t>
  </si>
  <si>
    <t>Total net sales</t>
  </si>
  <si>
    <t>Cost of sales</t>
  </si>
  <si>
    <t>Fulfillment</t>
  </si>
  <si>
    <t>Marketing</t>
  </si>
  <si>
    <t>Technology and content</t>
  </si>
  <si>
    <t>General and administrative</t>
  </si>
  <si>
    <t>Other operating expense (income), net</t>
  </si>
  <si>
    <t>Income from operations</t>
  </si>
  <si>
    <t>Total non-operating income (expense)</t>
  </si>
  <si>
    <t>Income (loss) before income taxes</t>
  </si>
  <si>
    <t>Provision for income taxes</t>
  </si>
  <si>
    <t>Equity-method investment activity, net of tax</t>
  </si>
  <si>
    <t>Net income (loss)</t>
  </si>
  <si>
    <t>Expense 1</t>
  </si>
  <si>
    <t>Expense 2</t>
  </si>
  <si>
    <t>Expense 3</t>
  </si>
  <si>
    <t>Expense 4</t>
  </si>
  <si>
    <t>Other Expenses</t>
  </si>
  <si>
    <t>Capital expenditures</t>
  </si>
  <si>
    <t>Cash Flows from investing activities</t>
  </si>
  <si>
    <t>Cash flows from financing activities</t>
  </si>
  <si>
    <t>Beginning Cash</t>
  </si>
  <si>
    <t>Ending Cash</t>
  </si>
  <si>
    <t>Taxes</t>
  </si>
  <si>
    <t>NOPAT</t>
  </si>
  <si>
    <t>Cap Ex</t>
  </si>
  <si>
    <t>Dividends</t>
  </si>
  <si>
    <t>Interest Income</t>
  </si>
  <si>
    <t>Addback Depr</t>
  </si>
  <si>
    <t>Change in Working Capital</t>
  </si>
  <si>
    <t>Payment of dividends</t>
  </si>
  <si>
    <t>Dec.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</si>
</sst>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 applyAlignment="1"/>
    <xf numFmtId="165" fontId="0" fillId="0" borderId="0" xfId="2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164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2" borderId="0" xfId="2" applyNumberFormat="1" applyFont="1" applyFill="1"/>
    <xf numFmtId="0" fontId="0" fillId="2" borderId="0" xfId="0" applyFill="1" applyBorder="1"/>
    <xf numFmtId="0" fontId="0" fillId="0" borderId="0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5709-00D1-42E3-A2E2-DB5ECE470073}">
  <dimension ref="A1:K104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0" sqref="L10"/>
    </sheetView>
  </sheetViews>
  <sheetFormatPr defaultColWidth="8.7265625" defaultRowHeight="14.5" x14ac:dyDescent="0.35"/>
  <cols>
    <col min="1" max="1" width="25.54296875" style="3" bestFit="1" customWidth="1"/>
    <col min="2" max="3" width="9" style="3" bestFit="1" customWidth="1"/>
    <col min="4" max="4" width="9.26953125" style="3" bestFit="1" customWidth="1"/>
    <col min="5" max="5" width="9.1796875" style="3" bestFit="1" customWidth="1"/>
    <col min="6" max="16384" width="8.7265625" style="3"/>
  </cols>
  <sheetData>
    <row r="1" spans="1:11" x14ac:dyDescent="0.35">
      <c r="B1" s="3" t="s">
        <v>24</v>
      </c>
      <c r="C1" s="3" t="s">
        <v>24</v>
      </c>
      <c r="D1" s="3" t="s">
        <v>24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25</v>
      </c>
    </row>
    <row r="2" spans="1:11" x14ac:dyDescent="0.35">
      <c r="A2" s="3" t="s">
        <v>27</v>
      </c>
      <c r="B2" s="3">
        <v>2017</v>
      </c>
      <c r="C2" s="3">
        <f>B2+1</f>
        <v>2018</v>
      </c>
      <c r="D2" s="3">
        <f>C2+1</f>
        <v>2019</v>
      </c>
      <c r="E2" s="3">
        <f t="shared" ref="E2:I2" si="0">D2+1</f>
        <v>2020</v>
      </c>
      <c r="F2" s="3">
        <f t="shared" si="0"/>
        <v>2021</v>
      </c>
      <c r="G2" s="3">
        <f t="shared" si="0"/>
        <v>2022</v>
      </c>
      <c r="H2" s="3">
        <f t="shared" si="0"/>
        <v>2023</v>
      </c>
      <c r="I2" s="3">
        <f t="shared" si="0"/>
        <v>2024</v>
      </c>
    </row>
    <row r="4" spans="1:11" x14ac:dyDescent="0.35">
      <c r="A4" s="3" t="s">
        <v>13</v>
      </c>
      <c r="B4" s="4">
        <v>45</v>
      </c>
      <c r="C4" s="4">
        <v>48.9</v>
      </c>
      <c r="D4" s="4">
        <v>53.2</v>
      </c>
      <c r="E4" s="4"/>
      <c r="F4" s="4"/>
      <c r="G4" s="4"/>
      <c r="H4" s="4"/>
      <c r="I4" s="4"/>
    </row>
    <row r="5" spans="1:11" x14ac:dyDescent="0.35">
      <c r="A5" s="3" t="s">
        <v>14</v>
      </c>
      <c r="B5" s="4">
        <f>B4*57%</f>
        <v>25.65</v>
      </c>
      <c r="C5" s="4">
        <f>C4*56.5%</f>
        <v>27.628499999999995</v>
      </c>
      <c r="D5" s="4">
        <f>D4*56%</f>
        <v>29.792000000000005</v>
      </c>
      <c r="E5" s="4"/>
      <c r="F5" s="4"/>
      <c r="G5" s="4"/>
      <c r="H5" s="4"/>
      <c r="I5" s="4"/>
    </row>
    <row r="6" spans="1:11" x14ac:dyDescent="0.35">
      <c r="A6" s="3" t="s">
        <v>15</v>
      </c>
      <c r="B6" s="4">
        <f>B4-B5</f>
        <v>19.350000000000001</v>
      </c>
      <c r="C6" s="4">
        <f t="shared" ref="C6:I6" si="1">C4-C5</f>
        <v>21.271500000000003</v>
      </c>
      <c r="D6" s="4">
        <f t="shared" si="1"/>
        <v>23.407999999999998</v>
      </c>
      <c r="E6" s="4"/>
      <c r="F6" s="4"/>
      <c r="G6" s="4"/>
      <c r="H6" s="4"/>
      <c r="I6" s="4"/>
    </row>
    <row r="7" spans="1:11" x14ac:dyDescent="0.35">
      <c r="A7" s="3" t="s">
        <v>16</v>
      </c>
      <c r="B7" s="4">
        <f>B4*30%</f>
        <v>13.5</v>
      </c>
      <c r="C7" s="4">
        <f>C4*31%</f>
        <v>15.158999999999999</v>
      </c>
      <c r="D7" s="4">
        <f>D4*29%</f>
        <v>15.427999999999999</v>
      </c>
      <c r="E7" s="4"/>
      <c r="F7" s="4"/>
      <c r="G7" s="4"/>
      <c r="H7" s="4"/>
      <c r="I7" s="4"/>
    </row>
    <row r="8" spans="1:11" x14ac:dyDescent="0.35">
      <c r="A8" s="3" t="s">
        <v>18</v>
      </c>
      <c r="B8" s="4">
        <f>B6-B7</f>
        <v>5.8500000000000014</v>
      </c>
      <c r="C8" s="4">
        <f t="shared" ref="C8:I8" si="2">C6-C7</f>
        <v>6.1125000000000043</v>
      </c>
      <c r="D8" s="4">
        <f t="shared" si="2"/>
        <v>7.9799999999999986</v>
      </c>
      <c r="E8" s="4"/>
      <c r="F8" s="4"/>
      <c r="G8" s="4"/>
      <c r="H8" s="4"/>
      <c r="I8" s="4"/>
    </row>
    <row r="9" spans="1:11" x14ac:dyDescent="0.35">
      <c r="A9" s="3" t="s">
        <v>17</v>
      </c>
      <c r="B9" s="4">
        <v>3</v>
      </c>
      <c r="C9" s="4">
        <v>3.6</v>
      </c>
      <c r="D9" s="4">
        <v>4.3</v>
      </c>
      <c r="E9" s="4"/>
      <c r="F9" s="4"/>
      <c r="G9" s="4"/>
      <c r="H9" s="4"/>
      <c r="I9" s="4"/>
    </row>
    <row r="10" spans="1:11" x14ac:dyDescent="0.35">
      <c r="A10" s="3" t="s">
        <v>19</v>
      </c>
      <c r="B10" s="4">
        <f>B8-B9</f>
        <v>2.8500000000000014</v>
      </c>
      <c r="C10" s="4">
        <f t="shared" ref="C10:I10" si="3">C8-C9</f>
        <v>2.5125000000000042</v>
      </c>
      <c r="D10" s="4">
        <f t="shared" si="3"/>
        <v>3.6799999999999988</v>
      </c>
      <c r="E10" s="4"/>
      <c r="F10" s="4"/>
      <c r="G10" s="4"/>
      <c r="H10" s="4"/>
      <c r="I10" s="4"/>
    </row>
    <row r="11" spans="1:11" x14ac:dyDescent="0.35">
      <c r="A11" s="13" t="s">
        <v>71</v>
      </c>
      <c r="B11" s="4">
        <f ca="1">B17*1%</f>
        <v>0.18408521303258149</v>
      </c>
      <c r="C11" s="4">
        <f t="shared" ref="C11:D11" ca="1" si="4">C17*1%</f>
        <v>0.16768661262728615</v>
      </c>
      <c r="D11" s="4">
        <f t="shared" ca="1" si="4"/>
        <v>0.15897895478819757</v>
      </c>
      <c r="E11" s="4"/>
      <c r="F11" s="4"/>
      <c r="G11" s="4"/>
      <c r="H11" s="4"/>
      <c r="I11" s="4"/>
      <c r="J11" s="7"/>
      <c r="K11" s="7"/>
    </row>
    <row r="12" spans="1:11" x14ac:dyDescent="0.35">
      <c r="A12" s="3" t="s">
        <v>20</v>
      </c>
      <c r="B12" s="4">
        <f>B26*6%</f>
        <v>1.7999999999999998</v>
      </c>
      <c r="C12" s="4">
        <f t="shared" ref="C12:D12" si="5">C26*6%</f>
        <v>1.7999999999999998</v>
      </c>
      <c r="D12" s="4">
        <f t="shared" si="5"/>
        <v>1.7999999999999998</v>
      </c>
      <c r="E12" s="4"/>
      <c r="F12" s="4"/>
      <c r="G12" s="4"/>
      <c r="H12" s="4"/>
      <c r="I12" s="4"/>
    </row>
    <row r="13" spans="1:11" x14ac:dyDescent="0.35">
      <c r="A13" s="3" t="s">
        <v>21</v>
      </c>
      <c r="B13" s="4">
        <f ca="1">B10+B11-B12</f>
        <v>1.234085213032583</v>
      </c>
      <c r="C13" s="4">
        <f t="shared" ref="C13:I13" ca="1" si="6">C10+C11-C12</f>
        <v>0.88018661262729037</v>
      </c>
      <c r="D13" s="4">
        <f t="shared" ca="1" si="6"/>
        <v>2.0389789547881967</v>
      </c>
      <c r="E13" s="4"/>
      <c r="F13" s="4"/>
      <c r="G13" s="4"/>
      <c r="H13" s="4"/>
      <c r="I13" s="4"/>
    </row>
    <row r="14" spans="1:11" x14ac:dyDescent="0.35">
      <c r="A14" s="3" t="s">
        <v>22</v>
      </c>
      <c r="B14" s="4">
        <f ca="1">B13*75%</f>
        <v>0.92556390977443725</v>
      </c>
      <c r="C14" s="4">
        <f ca="1">C13*25%</f>
        <v>0.22004665315682259</v>
      </c>
      <c r="D14" s="4">
        <f ca="1">D13*25%</f>
        <v>0.50974473869704917</v>
      </c>
      <c r="E14" s="4"/>
      <c r="F14" s="4"/>
      <c r="G14" s="4"/>
      <c r="H14" s="4"/>
      <c r="I14" s="4"/>
    </row>
    <row r="15" spans="1:11" x14ac:dyDescent="0.35">
      <c r="A15" s="3" t="s">
        <v>23</v>
      </c>
      <c r="B15" s="4">
        <f ca="1">B13-B14</f>
        <v>0.30852130325814575</v>
      </c>
      <c r="C15" s="4">
        <f t="shared" ref="C15:I15" ca="1" si="7">C13-C14</f>
        <v>0.66013995947046777</v>
      </c>
      <c r="D15" s="4">
        <f t="shared" ca="1" si="7"/>
        <v>1.5292342160911474</v>
      </c>
      <c r="E15" s="4"/>
      <c r="F15" s="4"/>
      <c r="G15" s="4"/>
      <c r="H15" s="4"/>
      <c r="I15" s="4"/>
    </row>
    <row r="16" spans="1:11" x14ac:dyDescent="0.35">
      <c r="B16" s="4"/>
      <c r="C16" s="4"/>
      <c r="D16" s="4"/>
      <c r="E16" s="4"/>
      <c r="F16" s="4"/>
      <c r="G16" s="4"/>
      <c r="H16" s="4"/>
      <c r="I16" s="4"/>
    </row>
    <row r="17" spans="1:10" x14ac:dyDescent="0.35">
      <c r="A17" s="3" t="s">
        <v>0</v>
      </c>
      <c r="B17" s="4">
        <f t="shared" ref="B17:D17" ca="1" si="8">B33-SUM(B18:B21)</f>
        <v>18.408521303258148</v>
      </c>
      <c r="C17" s="4">
        <f t="shared" ca="1" si="8"/>
        <v>16.768661262728614</v>
      </c>
      <c r="D17" s="4">
        <f t="shared" ca="1" si="8"/>
        <v>15.897895478819756</v>
      </c>
      <c r="E17" s="4"/>
      <c r="F17" s="4"/>
      <c r="G17" s="4"/>
      <c r="H17" s="4"/>
      <c r="I17" s="4"/>
      <c r="J17" s="6"/>
    </row>
    <row r="18" spans="1:10" x14ac:dyDescent="0.35">
      <c r="A18" s="3" t="s">
        <v>1</v>
      </c>
      <c r="B18" s="4">
        <v>4</v>
      </c>
      <c r="C18" s="4">
        <v>4.5</v>
      </c>
      <c r="D18" s="4">
        <v>5</v>
      </c>
      <c r="E18" s="4"/>
      <c r="F18" s="4"/>
      <c r="G18" s="4"/>
      <c r="H18" s="4"/>
      <c r="I18" s="4"/>
    </row>
    <row r="19" spans="1:10" x14ac:dyDescent="0.35">
      <c r="A19" s="3" t="s">
        <v>2</v>
      </c>
      <c r="B19" s="4">
        <v>4</v>
      </c>
      <c r="C19" s="4">
        <v>4.8</v>
      </c>
      <c r="D19" s="4">
        <v>5.5</v>
      </c>
      <c r="E19" s="4"/>
      <c r="F19" s="4"/>
      <c r="G19" s="4"/>
      <c r="H19" s="4"/>
      <c r="I19" s="4"/>
    </row>
    <row r="20" spans="1:10" x14ac:dyDescent="0.35">
      <c r="A20" s="3" t="s">
        <v>3</v>
      </c>
      <c r="B20" s="4">
        <v>0.5</v>
      </c>
      <c r="C20" s="4">
        <v>0.5</v>
      </c>
      <c r="D20" s="4">
        <v>0.5</v>
      </c>
      <c r="E20" s="4"/>
      <c r="F20" s="4"/>
      <c r="G20" s="4"/>
      <c r="H20" s="4"/>
      <c r="I20" s="4"/>
    </row>
    <row r="21" spans="1:10" x14ac:dyDescent="0.35">
      <c r="A21" s="3" t="s">
        <v>6</v>
      </c>
      <c r="B21" s="4">
        <v>35</v>
      </c>
      <c r="C21" s="4">
        <f>B21+C36-C9</f>
        <v>35.9</v>
      </c>
      <c r="D21" s="4">
        <f>C21+D36-D9</f>
        <v>36.800000000000004</v>
      </c>
      <c r="E21" s="4"/>
      <c r="F21" s="4"/>
      <c r="G21" s="4"/>
      <c r="H21" s="4"/>
      <c r="I21" s="4"/>
    </row>
    <row r="22" spans="1:10" x14ac:dyDescent="0.35">
      <c r="A22" s="3" t="s">
        <v>4</v>
      </c>
      <c r="B22" s="4">
        <f t="shared" ref="B22:I22" ca="1" si="9">SUM(B17:B21)</f>
        <v>61.908521303258148</v>
      </c>
      <c r="C22" s="4">
        <f t="shared" ca="1" si="9"/>
        <v>62.468661262728617</v>
      </c>
      <c r="D22" s="4">
        <f t="shared" ca="1" si="9"/>
        <v>63.69789547881976</v>
      </c>
      <c r="E22" s="4"/>
      <c r="F22" s="4"/>
      <c r="G22" s="4"/>
      <c r="H22" s="4"/>
      <c r="I22" s="4"/>
    </row>
    <row r="23" spans="1:10" x14ac:dyDescent="0.35">
      <c r="B23" s="4"/>
      <c r="C23" s="4"/>
      <c r="D23" s="4"/>
      <c r="E23" s="4"/>
      <c r="F23" s="4"/>
      <c r="G23" s="4"/>
      <c r="H23" s="4"/>
      <c r="I23" s="4"/>
    </row>
    <row r="24" spans="1:10" x14ac:dyDescent="0.35">
      <c r="A24" s="3" t="s">
        <v>5</v>
      </c>
      <c r="B24" s="4">
        <v>2</v>
      </c>
      <c r="C24" s="4">
        <v>2.2999999999999998</v>
      </c>
      <c r="D24" s="4">
        <v>2.5</v>
      </c>
      <c r="E24" s="4"/>
      <c r="F24" s="4"/>
      <c r="G24" s="4"/>
      <c r="H24" s="4"/>
      <c r="I24" s="4"/>
    </row>
    <row r="25" spans="1:10" x14ac:dyDescent="0.35">
      <c r="A25" s="3" t="s">
        <v>7</v>
      </c>
      <c r="B25" s="4">
        <v>1.6</v>
      </c>
      <c r="C25" s="4">
        <v>1.8</v>
      </c>
      <c r="D25" s="4">
        <v>2</v>
      </c>
      <c r="E25" s="4"/>
      <c r="F25" s="4"/>
      <c r="G25" s="4"/>
      <c r="H25" s="4"/>
      <c r="I25" s="4"/>
    </row>
    <row r="26" spans="1:10" x14ac:dyDescent="0.35">
      <c r="A26" s="3" t="s">
        <v>31</v>
      </c>
      <c r="B26" s="4">
        <v>30</v>
      </c>
      <c r="C26" s="4">
        <f t="shared" ref="C26:D26" si="10">B26</f>
        <v>30</v>
      </c>
      <c r="D26" s="4">
        <f t="shared" si="10"/>
        <v>30</v>
      </c>
      <c r="E26" s="4"/>
      <c r="F26" s="4"/>
      <c r="G26" s="4"/>
      <c r="H26" s="4"/>
      <c r="I26" s="4"/>
    </row>
    <row r="27" spans="1:10" x14ac:dyDescent="0.35">
      <c r="A27" s="3" t="s">
        <v>9</v>
      </c>
      <c r="B27" s="4">
        <f t="shared" ref="B27:I27" si="11">SUM(B24:B26)</f>
        <v>33.6</v>
      </c>
      <c r="C27" s="4">
        <f t="shared" si="11"/>
        <v>34.1</v>
      </c>
      <c r="D27" s="4">
        <f t="shared" si="11"/>
        <v>34.5</v>
      </c>
      <c r="E27" s="4"/>
      <c r="F27" s="4"/>
      <c r="G27" s="4"/>
      <c r="H27" s="4"/>
      <c r="I27" s="4"/>
    </row>
    <row r="28" spans="1:10" x14ac:dyDescent="0.35">
      <c r="B28" s="4"/>
      <c r="C28" s="4"/>
      <c r="D28" s="4"/>
      <c r="E28" s="4"/>
      <c r="F28" s="4"/>
      <c r="G28" s="4"/>
      <c r="H28" s="4"/>
      <c r="I28" s="4"/>
    </row>
    <row r="29" spans="1:10" x14ac:dyDescent="0.35">
      <c r="A29" s="3" t="s">
        <v>10</v>
      </c>
      <c r="B29" s="4">
        <v>25</v>
      </c>
      <c r="C29" s="4">
        <f>B29</f>
        <v>25</v>
      </c>
      <c r="D29" s="4">
        <f t="shared" ref="D29" si="12">C29</f>
        <v>25</v>
      </c>
      <c r="E29" s="4"/>
      <c r="F29" s="4"/>
      <c r="G29" s="4"/>
      <c r="H29" s="4"/>
      <c r="I29" s="4"/>
    </row>
    <row r="30" spans="1:10" x14ac:dyDescent="0.35">
      <c r="A30" s="3" t="s">
        <v>11</v>
      </c>
      <c r="B30" s="4">
        <f ca="1">3+B15</f>
        <v>3.3085213032581455</v>
      </c>
      <c r="C30" s="4">
        <f ca="1">B30+C15-C37</f>
        <v>3.368661262728613</v>
      </c>
      <c r="D30" s="4">
        <f t="shared" ref="D30:I30" ca="1" si="13">C30+D15-D37</f>
        <v>4.1978954788197607</v>
      </c>
      <c r="E30" s="4"/>
      <c r="F30" s="4"/>
      <c r="G30" s="4"/>
      <c r="H30" s="4"/>
      <c r="I30" s="4"/>
    </row>
    <row r="31" spans="1:10" x14ac:dyDescent="0.35">
      <c r="A31" s="3" t="s">
        <v>12</v>
      </c>
      <c r="B31" s="4">
        <f ca="1">SUM(B29:B30)</f>
        <v>28.308521303258146</v>
      </c>
      <c r="C31" s="4">
        <f t="shared" ref="C31:D31" ca="1" si="14">SUM(C29:C30)</f>
        <v>28.368661262728612</v>
      </c>
      <c r="D31" s="4">
        <f t="shared" ca="1" si="14"/>
        <v>29.19789547881976</v>
      </c>
      <c r="E31" s="4"/>
      <c r="F31" s="4"/>
      <c r="G31" s="4"/>
      <c r="H31" s="4"/>
      <c r="I31" s="4"/>
    </row>
    <row r="32" spans="1:10" x14ac:dyDescent="0.35">
      <c r="B32" s="4"/>
      <c r="C32" s="4"/>
      <c r="D32" s="4"/>
      <c r="E32" s="4"/>
      <c r="F32" s="4"/>
      <c r="G32" s="4"/>
      <c r="H32" s="4"/>
      <c r="I32" s="4"/>
    </row>
    <row r="33" spans="1:9" x14ac:dyDescent="0.35">
      <c r="A33" s="3" t="s">
        <v>26</v>
      </c>
      <c r="B33" s="4">
        <f ca="1">B27+B31</f>
        <v>61.908521303258148</v>
      </c>
      <c r="C33" s="4">
        <f t="shared" ref="C33:I33" ca="1" si="15">C27+C31</f>
        <v>62.468661262728617</v>
      </c>
      <c r="D33" s="4">
        <f t="shared" ca="1" si="15"/>
        <v>63.69789547881976</v>
      </c>
      <c r="E33" s="4"/>
      <c r="F33" s="4"/>
      <c r="G33" s="4"/>
      <c r="H33" s="4"/>
      <c r="I33" s="4"/>
    </row>
    <row r="34" spans="1:9" x14ac:dyDescent="0.35">
      <c r="B34" s="4"/>
      <c r="C34" s="4"/>
      <c r="D34" s="4"/>
      <c r="E34" s="4"/>
      <c r="F34" s="4"/>
      <c r="G34" s="4"/>
      <c r="H34" s="4"/>
      <c r="I34" s="4"/>
    </row>
    <row r="35" spans="1:9" x14ac:dyDescent="0.35">
      <c r="B35" s="4"/>
      <c r="C35" s="4"/>
      <c r="D35" s="4"/>
      <c r="E35" s="4"/>
      <c r="F35" s="4"/>
      <c r="G35" s="4"/>
      <c r="H35" s="4"/>
      <c r="I35" s="4"/>
    </row>
    <row r="36" spans="1:9" x14ac:dyDescent="0.35">
      <c r="A36" s="3" t="s">
        <v>28</v>
      </c>
      <c r="B36" s="4">
        <v>4</v>
      </c>
      <c r="C36" s="4">
        <v>4.5</v>
      </c>
      <c r="D36" s="4">
        <v>5.2</v>
      </c>
      <c r="E36" s="4"/>
      <c r="F36" s="4"/>
      <c r="G36" s="4"/>
      <c r="H36" s="4"/>
      <c r="I36" s="4"/>
    </row>
    <row r="37" spans="1:9" x14ac:dyDescent="0.35">
      <c r="A37" s="3" t="s">
        <v>70</v>
      </c>
      <c r="B37" s="3">
        <v>0.5</v>
      </c>
      <c r="C37" s="3">
        <v>0.6</v>
      </c>
      <c r="D37" s="3">
        <v>0.7</v>
      </c>
      <c r="E37" s="13"/>
    </row>
    <row r="40" spans="1:9" x14ac:dyDescent="0.35">
      <c r="A40" s="12" t="s">
        <v>38</v>
      </c>
    </row>
    <row r="42" spans="1:9" x14ac:dyDescent="0.35">
      <c r="A42" s="3" t="s">
        <v>13</v>
      </c>
      <c r="B42" s="5"/>
      <c r="C42" s="5"/>
      <c r="D42" s="5"/>
      <c r="E42" s="5"/>
      <c r="F42" s="5"/>
      <c r="G42" s="5"/>
      <c r="H42" s="5"/>
      <c r="I42" s="5"/>
    </row>
    <row r="43" spans="1:9" x14ac:dyDescent="0.35">
      <c r="A43" s="3" t="s">
        <v>14</v>
      </c>
      <c r="B43" s="5"/>
      <c r="C43" s="5"/>
      <c r="D43" s="5"/>
      <c r="E43" s="5"/>
      <c r="F43" s="5"/>
      <c r="G43" s="5"/>
      <c r="H43" s="5"/>
      <c r="I43" s="5"/>
    </row>
    <row r="44" spans="1:9" x14ac:dyDescent="0.35">
      <c r="A44" s="3" t="s">
        <v>15</v>
      </c>
      <c r="B44" s="5"/>
      <c r="C44" s="5"/>
      <c r="D44" s="5"/>
      <c r="E44" s="5"/>
      <c r="F44" s="5"/>
      <c r="G44" s="5"/>
      <c r="H44" s="5"/>
      <c r="I44" s="5"/>
    </row>
    <row r="45" spans="1:9" x14ac:dyDescent="0.35">
      <c r="A45" s="3" t="s">
        <v>16</v>
      </c>
      <c r="B45" s="5"/>
      <c r="C45" s="5"/>
      <c r="D45" s="5"/>
      <c r="E45" s="5"/>
      <c r="F45" s="5"/>
      <c r="G45" s="5"/>
      <c r="H45" s="5"/>
      <c r="I45" s="5"/>
    </row>
    <row r="46" spans="1:9" x14ac:dyDescent="0.35">
      <c r="A46" s="3" t="s">
        <v>18</v>
      </c>
      <c r="B46" s="5"/>
      <c r="C46" s="5"/>
      <c r="D46" s="5"/>
      <c r="E46" s="5"/>
      <c r="F46" s="5"/>
      <c r="G46" s="5"/>
      <c r="H46" s="5"/>
      <c r="I46" s="5"/>
    </row>
    <row r="47" spans="1:9" x14ac:dyDescent="0.35">
      <c r="A47" s="3" t="s">
        <v>17</v>
      </c>
      <c r="B47" s="5"/>
      <c r="C47" s="5"/>
      <c r="D47" s="5"/>
      <c r="E47" s="5"/>
      <c r="F47" s="5"/>
      <c r="G47" s="5"/>
      <c r="H47" s="5"/>
      <c r="I47" s="5"/>
    </row>
    <row r="48" spans="1:9" x14ac:dyDescent="0.35">
      <c r="A48" s="3" t="s">
        <v>19</v>
      </c>
      <c r="B48" s="5"/>
      <c r="C48" s="5"/>
      <c r="D48" s="5"/>
      <c r="E48" s="5"/>
      <c r="F48" s="5"/>
      <c r="G48" s="5"/>
      <c r="H48" s="5"/>
      <c r="I48" s="5"/>
    </row>
    <row r="49" spans="1:9" x14ac:dyDescent="0.35">
      <c r="A49" s="13" t="s">
        <v>71</v>
      </c>
      <c r="B49" s="5"/>
      <c r="C49" s="5"/>
      <c r="D49" s="5"/>
      <c r="E49" s="5"/>
      <c r="F49" s="5"/>
      <c r="G49" s="5"/>
      <c r="H49" s="5"/>
      <c r="I49" s="5"/>
    </row>
    <row r="50" spans="1:9" x14ac:dyDescent="0.35">
      <c r="A50" s="3" t="s">
        <v>20</v>
      </c>
      <c r="B50" s="5"/>
      <c r="C50" s="5"/>
      <c r="D50" s="5"/>
      <c r="E50" s="5"/>
      <c r="F50" s="5"/>
      <c r="G50" s="5"/>
      <c r="H50" s="5"/>
      <c r="I50" s="5"/>
    </row>
    <row r="51" spans="1:9" x14ac:dyDescent="0.35">
      <c r="A51" s="3" t="s">
        <v>21</v>
      </c>
      <c r="B51" s="5"/>
      <c r="C51" s="5"/>
      <c r="D51" s="5"/>
      <c r="E51" s="5"/>
      <c r="F51" s="5"/>
      <c r="G51" s="5"/>
      <c r="H51" s="5"/>
      <c r="I51" s="5"/>
    </row>
    <row r="52" spans="1:9" x14ac:dyDescent="0.35">
      <c r="A52" s="3" t="s">
        <v>22</v>
      </c>
      <c r="B52" s="5"/>
      <c r="C52" s="5"/>
      <c r="D52" s="5"/>
      <c r="E52" s="5"/>
      <c r="F52" s="5"/>
      <c r="G52" s="5"/>
      <c r="H52" s="5"/>
      <c r="I52" s="5"/>
    </row>
    <row r="53" spans="1:9" x14ac:dyDescent="0.35">
      <c r="A53" s="3" t="s">
        <v>23</v>
      </c>
      <c r="B53" s="5"/>
      <c r="C53" s="5"/>
      <c r="D53" s="5"/>
      <c r="E53" s="5"/>
      <c r="F53" s="5"/>
      <c r="G53" s="5"/>
      <c r="H53" s="5"/>
      <c r="I53" s="5"/>
    </row>
    <row r="54" spans="1:9" x14ac:dyDescent="0.35">
      <c r="B54" s="5"/>
      <c r="C54" s="5"/>
      <c r="D54" s="5"/>
      <c r="E54" s="5"/>
      <c r="F54" s="5"/>
      <c r="G54" s="5"/>
      <c r="H54" s="5"/>
      <c r="I54" s="5"/>
    </row>
    <row r="55" spans="1:9" x14ac:dyDescent="0.35">
      <c r="A55" s="3" t="s">
        <v>0</v>
      </c>
      <c r="B55" s="5"/>
      <c r="C55" s="5"/>
      <c r="D55" s="5"/>
      <c r="E55" s="5"/>
      <c r="F55" s="5"/>
      <c r="G55" s="5"/>
      <c r="H55" s="5"/>
      <c r="I55" s="5"/>
    </row>
    <row r="56" spans="1:9" x14ac:dyDescent="0.35">
      <c r="A56" s="3" t="s">
        <v>1</v>
      </c>
      <c r="B56" s="5"/>
      <c r="C56" s="5"/>
      <c r="D56" s="5"/>
      <c r="E56" s="5"/>
      <c r="F56" s="5"/>
      <c r="G56" s="5"/>
      <c r="H56" s="5"/>
      <c r="I56" s="5"/>
    </row>
    <row r="57" spans="1:9" x14ac:dyDescent="0.35">
      <c r="A57" s="3" t="s">
        <v>2</v>
      </c>
      <c r="B57" s="5"/>
      <c r="C57" s="5"/>
      <c r="D57" s="5"/>
      <c r="E57" s="5"/>
      <c r="F57" s="5"/>
      <c r="G57" s="5"/>
      <c r="H57" s="5"/>
      <c r="I57" s="5"/>
    </row>
    <row r="58" spans="1:9" x14ac:dyDescent="0.35">
      <c r="A58" s="3" t="s">
        <v>3</v>
      </c>
      <c r="B58" s="5"/>
      <c r="C58" s="5"/>
      <c r="D58" s="5"/>
      <c r="E58" s="5"/>
      <c r="F58" s="5"/>
      <c r="G58" s="5"/>
      <c r="H58" s="5"/>
      <c r="I58" s="5"/>
    </row>
    <row r="59" spans="1:9" x14ac:dyDescent="0.35">
      <c r="A59" s="3" t="s">
        <v>6</v>
      </c>
      <c r="B59" s="5"/>
      <c r="C59" s="5"/>
      <c r="D59" s="5"/>
      <c r="E59" s="5"/>
      <c r="F59" s="5"/>
      <c r="G59" s="5"/>
      <c r="H59" s="5"/>
      <c r="I59" s="5"/>
    </row>
    <row r="60" spans="1:9" x14ac:dyDescent="0.35">
      <c r="A60" s="3" t="s">
        <v>4</v>
      </c>
      <c r="B60" s="5"/>
      <c r="C60" s="5"/>
      <c r="D60" s="5"/>
      <c r="E60" s="5"/>
      <c r="F60" s="5"/>
      <c r="G60" s="5"/>
      <c r="H60" s="5"/>
      <c r="I60" s="5"/>
    </row>
    <row r="61" spans="1:9" x14ac:dyDescent="0.35">
      <c r="B61" s="5"/>
      <c r="C61" s="5"/>
      <c r="D61" s="5"/>
      <c r="E61" s="5"/>
      <c r="F61" s="5"/>
      <c r="G61" s="5"/>
      <c r="H61" s="5"/>
      <c r="I61" s="5"/>
    </row>
    <row r="62" spans="1:9" x14ac:dyDescent="0.35">
      <c r="A62" s="3" t="s">
        <v>5</v>
      </c>
      <c r="B62" s="5"/>
      <c r="C62" s="5"/>
      <c r="D62" s="5"/>
      <c r="E62" s="5"/>
      <c r="F62" s="5"/>
      <c r="G62" s="5"/>
      <c r="H62" s="5"/>
      <c r="I62" s="5"/>
    </row>
    <row r="63" spans="1:9" x14ac:dyDescent="0.35">
      <c r="A63" s="3" t="s">
        <v>7</v>
      </c>
      <c r="B63" s="5"/>
      <c r="C63" s="5"/>
      <c r="D63" s="5"/>
      <c r="E63" s="5"/>
      <c r="F63" s="5"/>
      <c r="G63" s="5"/>
      <c r="H63" s="5"/>
      <c r="I63" s="5"/>
    </row>
    <row r="64" spans="1:9" x14ac:dyDescent="0.35">
      <c r="A64" s="3" t="s">
        <v>8</v>
      </c>
      <c r="B64" s="5"/>
      <c r="C64" s="5"/>
      <c r="D64" s="5"/>
      <c r="E64" s="5"/>
      <c r="F64" s="5"/>
      <c r="G64" s="5"/>
      <c r="H64" s="5"/>
      <c r="I64" s="5"/>
    </row>
    <row r="65" spans="1:9" x14ac:dyDescent="0.35">
      <c r="A65" s="3" t="s">
        <v>9</v>
      </c>
      <c r="B65" s="5"/>
      <c r="C65" s="5"/>
      <c r="D65" s="5"/>
      <c r="E65" s="5"/>
      <c r="F65" s="5"/>
      <c r="G65" s="5"/>
      <c r="H65" s="5"/>
      <c r="I65" s="5"/>
    </row>
    <row r="66" spans="1:9" x14ac:dyDescent="0.35">
      <c r="B66" s="5"/>
      <c r="C66" s="5"/>
      <c r="D66" s="5"/>
      <c r="E66" s="5"/>
      <c r="F66" s="5"/>
      <c r="G66" s="5"/>
      <c r="H66" s="5"/>
      <c r="I66" s="5"/>
    </row>
    <row r="67" spans="1:9" x14ac:dyDescent="0.35">
      <c r="A67" s="3" t="s">
        <v>10</v>
      </c>
      <c r="B67" s="5"/>
      <c r="C67" s="5"/>
      <c r="D67" s="5"/>
      <c r="E67" s="5"/>
      <c r="F67" s="5"/>
      <c r="G67" s="5"/>
      <c r="H67" s="5"/>
      <c r="I67" s="5"/>
    </row>
    <row r="68" spans="1:9" x14ac:dyDescent="0.35">
      <c r="A68" s="3" t="s">
        <v>11</v>
      </c>
      <c r="B68" s="5"/>
      <c r="C68" s="5"/>
      <c r="D68" s="5"/>
      <c r="E68" s="5"/>
      <c r="F68" s="5"/>
      <c r="G68" s="5"/>
      <c r="H68" s="5"/>
      <c r="I68" s="5"/>
    </row>
    <row r="69" spans="1:9" x14ac:dyDescent="0.35">
      <c r="A69" s="3" t="s">
        <v>12</v>
      </c>
      <c r="B69" s="5"/>
      <c r="C69" s="5"/>
      <c r="D69" s="5"/>
      <c r="E69" s="5"/>
      <c r="F69" s="5"/>
      <c r="G69" s="5"/>
      <c r="H69" s="5"/>
      <c r="I69" s="5"/>
    </row>
    <row r="70" spans="1:9" x14ac:dyDescent="0.35">
      <c r="B70" s="5"/>
      <c r="C70" s="5"/>
      <c r="D70" s="5"/>
      <c r="E70" s="5"/>
      <c r="F70" s="5"/>
      <c r="G70" s="5"/>
      <c r="H70" s="5"/>
      <c r="I70" s="5"/>
    </row>
    <row r="71" spans="1:9" x14ac:dyDescent="0.35">
      <c r="A71" s="3" t="s">
        <v>26</v>
      </c>
      <c r="B71" s="5"/>
      <c r="C71" s="5"/>
      <c r="D71" s="5"/>
      <c r="E71" s="5"/>
      <c r="F71" s="5"/>
      <c r="G71" s="5"/>
      <c r="H71" s="5"/>
      <c r="I71" s="5"/>
    </row>
    <row r="73" spans="1:9" x14ac:dyDescent="0.35">
      <c r="B73" s="8"/>
      <c r="C73" s="8"/>
      <c r="D73" s="8"/>
      <c r="E73" s="8"/>
      <c r="F73" s="8"/>
      <c r="G73" s="8"/>
      <c r="H73" s="8"/>
      <c r="I73" s="8"/>
    </row>
    <row r="74" spans="1:9" x14ac:dyDescent="0.35">
      <c r="A74" s="3" t="s">
        <v>28</v>
      </c>
      <c r="B74" s="5"/>
      <c r="C74" s="5"/>
      <c r="D74" s="5"/>
      <c r="E74" s="5"/>
      <c r="F74" s="5"/>
      <c r="G74" s="5"/>
      <c r="H74" s="5"/>
      <c r="I74" s="5"/>
    </row>
    <row r="75" spans="1:9" x14ac:dyDescent="0.35">
      <c r="A75" s="3" t="s">
        <v>70</v>
      </c>
      <c r="B75" s="5"/>
      <c r="C75" s="5"/>
      <c r="D75" s="5"/>
      <c r="E75" s="8"/>
      <c r="F75" s="8"/>
      <c r="G75" s="8"/>
      <c r="H75" s="8"/>
      <c r="I75" s="8"/>
    </row>
    <row r="76" spans="1:9" x14ac:dyDescent="0.35">
      <c r="E76" s="8"/>
      <c r="F76" s="8"/>
      <c r="G76" s="8"/>
      <c r="H76" s="8"/>
      <c r="I76" s="8"/>
    </row>
    <row r="77" spans="1:9" x14ac:dyDescent="0.35">
      <c r="E77" s="8"/>
      <c r="F77" s="8"/>
      <c r="G77" s="8"/>
      <c r="H77" s="8"/>
      <c r="I77" s="8"/>
    </row>
    <row r="78" spans="1:9" x14ac:dyDescent="0.35">
      <c r="A78" s="12" t="s">
        <v>39</v>
      </c>
      <c r="E78" s="8"/>
      <c r="F78" s="8"/>
      <c r="G78" s="8"/>
      <c r="H78" s="8"/>
      <c r="I78" s="8"/>
    </row>
    <row r="79" spans="1:9" x14ac:dyDescent="0.35">
      <c r="E79" s="8"/>
      <c r="F79" s="8"/>
      <c r="G79" s="8"/>
      <c r="H79" s="8"/>
      <c r="I79" s="8"/>
    </row>
    <row r="80" spans="1:9" x14ac:dyDescent="0.35">
      <c r="A80" s="3" t="s">
        <v>29</v>
      </c>
      <c r="C80" s="8"/>
      <c r="D80" s="8"/>
      <c r="E80" s="8"/>
      <c r="F80" s="8"/>
      <c r="G80" s="8"/>
      <c r="H80" s="8"/>
      <c r="I80" s="8"/>
    </row>
    <row r="81" spans="1:9" x14ac:dyDescent="0.35">
      <c r="A81" s="3" t="s">
        <v>30</v>
      </c>
      <c r="C81" s="8"/>
      <c r="D81" s="8"/>
      <c r="E81" s="8"/>
      <c r="F81" s="8"/>
      <c r="G81" s="8"/>
      <c r="H81" s="8"/>
      <c r="I81" s="8"/>
    </row>
    <row r="82" spans="1:9" x14ac:dyDescent="0.35">
      <c r="A82" s="3" t="s">
        <v>33</v>
      </c>
      <c r="C82" s="8"/>
      <c r="D82" s="8"/>
      <c r="E82" s="8"/>
      <c r="F82" s="8"/>
      <c r="G82" s="8"/>
      <c r="H82" s="8"/>
      <c r="I82" s="8"/>
    </row>
    <row r="83" spans="1:9" x14ac:dyDescent="0.35">
      <c r="A83" s="3" t="s">
        <v>32</v>
      </c>
      <c r="C83" s="8"/>
      <c r="D83" s="8"/>
      <c r="E83" s="8"/>
      <c r="F83" s="8"/>
      <c r="G83" s="8"/>
      <c r="H83" s="8"/>
      <c r="I83" s="8"/>
    </row>
    <row r="84" spans="1:9" x14ac:dyDescent="0.35">
      <c r="A84" s="3" t="s">
        <v>34</v>
      </c>
      <c r="C84" s="8"/>
      <c r="D84" s="8"/>
      <c r="E84" s="8"/>
      <c r="F84" s="8"/>
      <c r="G84" s="8"/>
      <c r="H84" s="8"/>
      <c r="I84" s="8"/>
    </row>
    <row r="85" spans="1:9" x14ac:dyDescent="0.35">
      <c r="C85" s="8"/>
      <c r="D85" s="8"/>
      <c r="E85" s="8"/>
      <c r="F85" s="8"/>
      <c r="G85" s="8"/>
      <c r="H85" s="8"/>
      <c r="I85" s="8"/>
    </row>
    <row r="86" spans="1:9" x14ac:dyDescent="0.35">
      <c r="A86" s="3" t="s">
        <v>62</v>
      </c>
      <c r="C86" s="8"/>
      <c r="D86" s="8"/>
      <c r="E86" s="8"/>
      <c r="F86" s="8"/>
      <c r="G86" s="8"/>
      <c r="H86" s="8"/>
      <c r="I86" s="8"/>
    </row>
    <row r="87" spans="1:9" x14ac:dyDescent="0.35">
      <c r="A87" s="3" t="s">
        <v>63</v>
      </c>
      <c r="C87" s="8"/>
      <c r="D87" s="8"/>
      <c r="E87" s="8"/>
      <c r="F87" s="8"/>
      <c r="G87" s="8"/>
      <c r="H87" s="8"/>
      <c r="I87" s="8"/>
    </row>
    <row r="88" spans="1:9" x14ac:dyDescent="0.35">
      <c r="C88" s="8"/>
      <c r="D88" s="8"/>
      <c r="E88" s="8"/>
      <c r="F88" s="8"/>
      <c r="G88" s="8"/>
      <c r="H88" s="8"/>
      <c r="I88" s="8"/>
    </row>
    <row r="89" spans="1:9" x14ac:dyDescent="0.35">
      <c r="A89" s="3" t="s">
        <v>41</v>
      </c>
      <c r="C89" s="8"/>
      <c r="D89" s="8"/>
      <c r="E89" s="8"/>
      <c r="F89" s="8"/>
      <c r="G89" s="8"/>
      <c r="H89" s="8"/>
      <c r="I89" s="8"/>
    </row>
    <row r="90" spans="1:9" x14ac:dyDescent="0.35">
      <c r="A90" s="13" t="s">
        <v>74</v>
      </c>
      <c r="C90" s="8"/>
      <c r="D90" s="8"/>
      <c r="E90" s="8"/>
      <c r="F90" s="8"/>
      <c r="G90" s="8"/>
      <c r="H90" s="8"/>
      <c r="I90" s="8"/>
    </row>
    <row r="91" spans="1:9" x14ac:dyDescent="0.35">
      <c r="A91" s="3" t="s">
        <v>64</v>
      </c>
      <c r="C91" s="8"/>
      <c r="D91" s="8"/>
      <c r="E91" s="8"/>
      <c r="F91" s="8"/>
      <c r="G91" s="8"/>
      <c r="H91" s="8"/>
      <c r="I91" s="8"/>
    </row>
    <row r="92" spans="1:9" x14ac:dyDescent="0.35">
      <c r="C92" s="8"/>
      <c r="D92" s="8"/>
      <c r="E92" s="8"/>
      <c r="F92" s="8"/>
      <c r="G92" s="8"/>
      <c r="H92" s="8"/>
      <c r="I92" s="8"/>
    </row>
    <row r="93" spans="1:9" x14ac:dyDescent="0.35">
      <c r="A93" s="13" t="s">
        <v>65</v>
      </c>
      <c r="C93" s="8"/>
      <c r="D93" s="8"/>
      <c r="E93" s="8"/>
      <c r="F93" s="8"/>
      <c r="G93" s="8"/>
      <c r="H93" s="8"/>
      <c r="I93" s="8"/>
    </row>
    <row r="94" spans="1:9" x14ac:dyDescent="0.35">
      <c r="A94" s="13" t="s">
        <v>37</v>
      </c>
      <c r="C94" s="8"/>
      <c r="D94" s="8"/>
      <c r="E94" s="8"/>
      <c r="F94" s="8"/>
      <c r="G94" s="8"/>
      <c r="H94" s="8"/>
      <c r="I94" s="8"/>
    </row>
    <row r="95" spans="1:9" x14ac:dyDescent="0.35">
      <c r="A95" s="13" t="s">
        <v>66</v>
      </c>
      <c r="C95" s="8"/>
      <c r="D95" s="8"/>
      <c r="E95" s="8"/>
      <c r="F95" s="8"/>
      <c r="G95" s="8"/>
      <c r="H95" s="8"/>
      <c r="I95" s="8"/>
    </row>
    <row r="96" spans="1:9" x14ac:dyDescent="0.35">
      <c r="C96" s="8"/>
      <c r="D96" s="8"/>
      <c r="E96" s="8"/>
      <c r="F96" s="8"/>
      <c r="G96" s="8"/>
      <c r="H96" s="8"/>
      <c r="I96" s="8"/>
    </row>
    <row r="97" spans="1:9" x14ac:dyDescent="0.35">
      <c r="C97" s="8"/>
      <c r="D97" s="8"/>
      <c r="E97" s="8"/>
      <c r="F97" s="8"/>
      <c r="G97" s="8"/>
      <c r="H97" s="8"/>
      <c r="I97" s="8"/>
    </row>
    <row r="98" spans="1:9" x14ac:dyDescent="0.35">
      <c r="A98" s="13" t="s">
        <v>19</v>
      </c>
      <c r="C98" s="8"/>
      <c r="D98" s="8"/>
      <c r="E98" s="8"/>
      <c r="F98" s="8"/>
      <c r="G98" s="8"/>
      <c r="H98" s="8"/>
      <c r="I98" s="8"/>
    </row>
    <row r="99" spans="1:9" x14ac:dyDescent="0.35">
      <c r="A99" s="13" t="s">
        <v>67</v>
      </c>
      <c r="C99" s="8"/>
      <c r="D99" s="8"/>
      <c r="E99" s="8"/>
      <c r="F99" s="8"/>
      <c r="G99" s="8"/>
      <c r="H99" s="8"/>
      <c r="I99" s="8"/>
    </row>
    <row r="100" spans="1:9" x14ac:dyDescent="0.35">
      <c r="A100" s="13" t="s">
        <v>68</v>
      </c>
      <c r="C100" s="8"/>
      <c r="D100" s="8"/>
      <c r="E100" s="8"/>
      <c r="F100" s="8"/>
      <c r="G100" s="8"/>
      <c r="H100" s="8"/>
      <c r="I100" s="8"/>
    </row>
    <row r="101" spans="1:9" x14ac:dyDescent="0.35">
      <c r="A101" s="13" t="s">
        <v>72</v>
      </c>
      <c r="C101" s="8"/>
      <c r="D101" s="8"/>
      <c r="E101" s="8"/>
      <c r="F101" s="8"/>
      <c r="G101" s="8"/>
      <c r="H101" s="8"/>
      <c r="I101" s="8"/>
    </row>
    <row r="102" spans="1:9" x14ac:dyDescent="0.35">
      <c r="A102" s="13" t="s">
        <v>73</v>
      </c>
      <c r="C102" s="8"/>
      <c r="D102" s="8"/>
      <c r="E102" s="8"/>
      <c r="F102" s="8"/>
      <c r="G102" s="8"/>
      <c r="H102" s="8"/>
      <c r="I102" s="8"/>
    </row>
    <row r="103" spans="1:9" x14ac:dyDescent="0.35">
      <c r="A103" s="13" t="s">
        <v>69</v>
      </c>
      <c r="C103" s="8"/>
      <c r="D103" s="8"/>
      <c r="E103" s="8"/>
      <c r="F103" s="8"/>
      <c r="G103" s="8"/>
      <c r="H103" s="8"/>
      <c r="I103" s="8"/>
    </row>
    <row r="104" spans="1:9" x14ac:dyDescent="0.35">
      <c r="A104" s="13" t="s">
        <v>36</v>
      </c>
      <c r="C104" s="8"/>
      <c r="D104" s="8"/>
      <c r="E104" s="8"/>
      <c r="F104" s="8"/>
      <c r="G104" s="8"/>
      <c r="H104" s="8"/>
      <c r="I104" s="8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C7C8-90F7-41B3-BAD3-F9DA36BFE35E}">
  <dimension ref="A1:K8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ColWidth="8.7265625" defaultRowHeight="14.5" x14ac:dyDescent="0.35"/>
  <cols>
    <col min="1" max="1" width="25.54296875" style="3" bestFit="1" customWidth="1"/>
    <col min="2" max="16384" width="8.7265625" style="3"/>
  </cols>
  <sheetData>
    <row r="1" spans="1:11" x14ac:dyDescent="0.35">
      <c r="B1" s="3" t="s">
        <v>24</v>
      </c>
      <c r="C1" s="3" t="s">
        <v>24</v>
      </c>
      <c r="D1" s="3" t="s">
        <v>24</v>
      </c>
      <c r="E1" s="3" t="s">
        <v>25</v>
      </c>
      <c r="F1" s="3" t="s">
        <v>25</v>
      </c>
      <c r="G1" s="3" t="s">
        <v>25</v>
      </c>
      <c r="H1" s="3" t="s">
        <v>25</v>
      </c>
      <c r="I1" s="3" t="s">
        <v>25</v>
      </c>
    </row>
    <row r="2" spans="1:11" x14ac:dyDescent="0.35">
      <c r="A2" s="3" t="s">
        <v>27</v>
      </c>
      <c r="B2" s="3">
        <v>2017</v>
      </c>
      <c r="C2" s="3">
        <f>B2+1</f>
        <v>2018</v>
      </c>
      <c r="D2" s="3">
        <f>C2+1</f>
        <v>2019</v>
      </c>
      <c r="E2" s="3">
        <f t="shared" ref="E2:I2" si="0">D2+1</f>
        <v>2020</v>
      </c>
      <c r="F2" s="3">
        <f t="shared" si="0"/>
        <v>2021</v>
      </c>
      <c r="G2" s="3">
        <f t="shared" si="0"/>
        <v>2022</v>
      </c>
      <c r="H2" s="3">
        <f t="shared" si="0"/>
        <v>2023</v>
      </c>
      <c r="I2" s="3">
        <f t="shared" si="0"/>
        <v>2024</v>
      </c>
    </row>
    <row r="4" spans="1:11" x14ac:dyDescent="0.35">
      <c r="A4" s="3" t="s">
        <v>13</v>
      </c>
      <c r="B4" s="4">
        <v>100</v>
      </c>
      <c r="C4" s="4">
        <v>101</v>
      </c>
      <c r="D4" s="4">
        <v>102</v>
      </c>
      <c r="E4" s="4">
        <f>D4*(1+E37)</f>
        <v>107.10000000000001</v>
      </c>
      <c r="F4" s="4">
        <f>E4*(1+F37)</f>
        <v>112.45500000000001</v>
      </c>
      <c r="G4" s="4">
        <f>F4*(1+G37)</f>
        <v>118.07775000000002</v>
      </c>
      <c r="H4" s="4">
        <f>G4*(1+H37)</f>
        <v>123.98163750000003</v>
      </c>
      <c r="I4" s="4">
        <f>H4*(1+I37)</f>
        <v>130.18071937500005</v>
      </c>
    </row>
    <row r="5" spans="1:11" x14ac:dyDescent="0.35">
      <c r="A5" s="3" t="s">
        <v>14</v>
      </c>
      <c r="B5" s="4">
        <v>60</v>
      </c>
      <c r="C5" s="4">
        <v>62</v>
      </c>
      <c r="D5" s="4">
        <v>64</v>
      </c>
      <c r="E5" s="4">
        <f>E$4*E38</f>
        <v>64.260000000000005</v>
      </c>
      <c r="F5" s="4">
        <f>F$4*F38</f>
        <v>66.34845</v>
      </c>
      <c r="G5" s="4">
        <f>G$4*G38</f>
        <v>68.485095000000015</v>
      </c>
      <c r="H5" s="4">
        <f>H$4*H38</f>
        <v>70.669533375000015</v>
      </c>
      <c r="I5" s="4">
        <f>I$4*I38</f>
        <v>72.901202850000018</v>
      </c>
    </row>
    <row r="6" spans="1:11" x14ac:dyDescent="0.35">
      <c r="A6" s="3" t="s">
        <v>15</v>
      </c>
      <c r="B6" s="4">
        <f>B4-B5</f>
        <v>40</v>
      </c>
      <c r="C6" s="4">
        <f t="shared" ref="C6:I6" si="1">C4-C5</f>
        <v>39</v>
      </c>
      <c r="D6" s="4">
        <f t="shared" si="1"/>
        <v>38</v>
      </c>
      <c r="E6" s="4">
        <f t="shared" si="1"/>
        <v>42.84</v>
      </c>
      <c r="F6" s="4">
        <f t="shared" si="1"/>
        <v>46.106550000000013</v>
      </c>
      <c r="G6" s="4">
        <f t="shared" si="1"/>
        <v>49.592655000000008</v>
      </c>
      <c r="H6" s="4">
        <f t="shared" si="1"/>
        <v>53.312104125000019</v>
      </c>
      <c r="I6" s="4">
        <f t="shared" si="1"/>
        <v>57.279516525000034</v>
      </c>
    </row>
    <row r="7" spans="1:11" x14ac:dyDescent="0.35">
      <c r="A7" s="3" t="s">
        <v>16</v>
      </c>
      <c r="B7" s="4">
        <v>20</v>
      </c>
      <c r="C7" s="4">
        <v>21</v>
      </c>
      <c r="D7" s="4">
        <v>22</v>
      </c>
      <c r="E7" s="4">
        <f>E$4*E40</f>
        <v>23.562000000000001</v>
      </c>
      <c r="F7" s="4">
        <f>F$4*F40</f>
        <v>24.740100000000002</v>
      </c>
      <c r="G7" s="4">
        <f>G$4*G40</f>
        <v>25.977105000000005</v>
      </c>
      <c r="H7" s="4">
        <f>H$4*H40</f>
        <v>27.275960250000008</v>
      </c>
      <c r="I7" s="4">
        <f>I$4*I40</f>
        <v>28.639758262500013</v>
      </c>
    </row>
    <row r="8" spans="1:11" x14ac:dyDescent="0.35">
      <c r="A8" s="3" t="s">
        <v>18</v>
      </c>
      <c r="B8" s="4">
        <f>B6-B7</f>
        <v>20</v>
      </c>
      <c r="C8" s="4">
        <f t="shared" ref="C8:I8" si="2">C6-C7</f>
        <v>18</v>
      </c>
      <c r="D8" s="4">
        <f t="shared" si="2"/>
        <v>16</v>
      </c>
      <c r="E8" s="4">
        <f t="shared" si="2"/>
        <v>19.278000000000002</v>
      </c>
      <c r="F8" s="4">
        <f t="shared" si="2"/>
        <v>21.366450000000011</v>
      </c>
      <c r="G8" s="4">
        <f t="shared" si="2"/>
        <v>23.615550000000002</v>
      </c>
      <c r="H8" s="4">
        <f t="shared" si="2"/>
        <v>26.036143875000011</v>
      </c>
      <c r="I8" s="4">
        <f t="shared" si="2"/>
        <v>28.63975826250002</v>
      </c>
    </row>
    <row r="9" spans="1:11" x14ac:dyDescent="0.35">
      <c r="A9" s="3" t="s">
        <v>17</v>
      </c>
      <c r="B9" s="4">
        <v>2</v>
      </c>
      <c r="C9" s="4">
        <v>2</v>
      </c>
      <c r="D9" s="4">
        <v>2</v>
      </c>
      <c r="E9" s="4">
        <f>E$4*E42</f>
        <v>2.1420000000000003</v>
      </c>
      <c r="F9" s="4">
        <f>F$4*F42</f>
        <v>2.2491000000000003</v>
      </c>
      <c r="G9" s="4">
        <f>G$4*G42</f>
        <v>2.3615550000000005</v>
      </c>
      <c r="H9" s="4">
        <f>H$4*H42</f>
        <v>2.4796327500000008</v>
      </c>
      <c r="I9" s="4">
        <f>I$4*I42</f>
        <v>2.6036143875000013</v>
      </c>
    </row>
    <row r="10" spans="1:11" x14ac:dyDescent="0.35">
      <c r="A10" s="3" t="s">
        <v>19</v>
      </c>
      <c r="B10" s="4">
        <f>B8-B9</f>
        <v>18</v>
      </c>
      <c r="C10" s="4">
        <f t="shared" ref="C10:I10" si="3">C8-C9</f>
        <v>16</v>
      </c>
      <c r="D10" s="4">
        <f t="shared" si="3"/>
        <v>14</v>
      </c>
      <c r="E10" s="4">
        <f t="shared" si="3"/>
        <v>17.136000000000003</v>
      </c>
      <c r="F10" s="4">
        <f t="shared" si="3"/>
        <v>19.117350000000009</v>
      </c>
      <c r="G10" s="4">
        <f t="shared" si="3"/>
        <v>21.253995000000003</v>
      </c>
      <c r="H10" s="4">
        <f t="shared" si="3"/>
        <v>23.556511125000011</v>
      </c>
      <c r="I10" s="4">
        <f t="shared" si="3"/>
        <v>26.036143875000018</v>
      </c>
    </row>
    <row r="11" spans="1:11" x14ac:dyDescent="0.35">
      <c r="A11" s="3" t="s">
        <v>20</v>
      </c>
      <c r="B11" s="4">
        <f>B25*6%</f>
        <v>0.6</v>
      </c>
      <c r="C11" s="4">
        <f t="shared" ref="C11:D11" si="4">C25*6%</f>
        <v>0.6</v>
      </c>
      <c r="D11" s="4">
        <f t="shared" si="4"/>
        <v>0.6</v>
      </c>
      <c r="E11" s="4">
        <f>E$4*E44</f>
        <v>0.63</v>
      </c>
      <c r="F11" s="4">
        <f>F$4*F44</f>
        <v>0.66150000000000009</v>
      </c>
      <c r="G11" s="4">
        <f>G$4*G44</f>
        <v>0.69457500000000016</v>
      </c>
      <c r="H11" s="4">
        <f>H$4*H44</f>
        <v>0.72930375000000014</v>
      </c>
      <c r="I11" s="4">
        <f>I$4*I44</f>
        <v>0.7657689375000003</v>
      </c>
    </row>
    <row r="12" spans="1:11" x14ac:dyDescent="0.35">
      <c r="A12" s="3" t="s">
        <v>21</v>
      </c>
      <c r="B12" s="4">
        <f>B10-B11</f>
        <v>17.399999999999999</v>
      </c>
      <c r="C12" s="4">
        <f t="shared" ref="C12:I12" si="5">C10-C11</f>
        <v>15.4</v>
      </c>
      <c r="D12" s="4">
        <f t="shared" si="5"/>
        <v>13.4</v>
      </c>
      <c r="E12" s="4">
        <f t="shared" si="5"/>
        <v>16.506000000000004</v>
      </c>
      <c r="F12" s="4">
        <f t="shared" si="5"/>
        <v>18.455850000000009</v>
      </c>
      <c r="G12" s="4">
        <f t="shared" si="5"/>
        <v>20.559420000000003</v>
      </c>
      <c r="H12" s="4">
        <f t="shared" si="5"/>
        <v>22.827207375000011</v>
      </c>
      <c r="I12" s="4">
        <f t="shared" si="5"/>
        <v>25.270374937500019</v>
      </c>
    </row>
    <row r="13" spans="1:11" x14ac:dyDescent="0.35">
      <c r="A13" s="3" t="s">
        <v>22</v>
      </c>
      <c r="B13" s="4">
        <f>B12*30%</f>
        <v>5.22</v>
      </c>
      <c r="C13" s="4">
        <f t="shared" ref="C13" si="6">C12*30%</f>
        <v>4.62</v>
      </c>
      <c r="D13" s="4">
        <f>D12*-20%</f>
        <v>-2.68</v>
      </c>
      <c r="E13" s="4">
        <f>E$4*E46</f>
        <v>-2.7846000000000002</v>
      </c>
      <c r="F13" s="4">
        <f>F$4*F46</f>
        <v>-2.9238300000000002</v>
      </c>
      <c r="G13" s="4">
        <f>G$4*G46</f>
        <v>-3.0700215000000006</v>
      </c>
      <c r="H13" s="4">
        <f>H$4*H46</f>
        <v>-3.2235225750000005</v>
      </c>
      <c r="I13" s="4">
        <f>I$4*I46</f>
        <v>-3.3846987037500011</v>
      </c>
    </row>
    <row r="14" spans="1:11" x14ac:dyDescent="0.35">
      <c r="A14" s="3" t="s">
        <v>23</v>
      </c>
      <c r="B14" s="4">
        <f>B12-B13</f>
        <v>12.18</v>
      </c>
      <c r="C14" s="4">
        <f t="shared" ref="C14:I14" si="7">C12-C13</f>
        <v>10.780000000000001</v>
      </c>
      <c r="D14" s="4">
        <f t="shared" si="7"/>
        <v>16.080000000000002</v>
      </c>
      <c r="E14" s="4">
        <f t="shared" si="7"/>
        <v>19.290600000000005</v>
      </c>
      <c r="F14" s="4">
        <f t="shared" si="7"/>
        <v>21.379680000000008</v>
      </c>
      <c r="G14" s="4">
        <f t="shared" si="7"/>
        <v>23.629441500000002</v>
      </c>
      <c r="H14" s="4">
        <f t="shared" si="7"/>
        <v>26.050729950000012</v>
      </c>
      <c r="I14" s="4">
        <f t="shared" si="7"/>
        <v>28.65507364125002</v>
      </c>
    </row>
    <row r="15" spans="1:11" x14ac:dyDescent="0.35">
      <c r="B15" s="4"/>
      <c r="C15" s="4"/>
      <c r="D15" s="4"/>
      <c r="E15" s="4"/>
      <c r="F15" s="4"/>
      <c r="G15" s="4"/>
      <c r="H15" s="4"/>
      <c r="I15" s="4"/>
    </row>
    <row r="16" spans="1:11" x14ac:dyDescent="0.35">
      <c r="A16" s="3" t="s">
        <v>0</v>
      </c>
      <c r="B16" s="4">
        <f>B32-SUM(B17:B20)</f>
        <v>26.680000000000007</v>
      </c>
      <c r="C16" s="4">
        <f>C32-SUM(C17:C20)</f>
        <v>38.460000000000008</v>
      </c>
      <c r="D16" s="4">
        <f>D32-SUM(D17:D20)</f>
        <v>55.540000000000006</v>
      </c>
      <c r="E16" s="4">
        <f t="shared" ref="E16:I19" si="8">E$4*E49</f>
        <v>58.905000000000008</v>
      </c>
      <c r="F16" s="4">
        <f t="shared" si="8"/>
        <v>73.09575000000001</v>
      </c>
      <c r="G16" s="4">
        <f t="shared" si="8"/>
        <v>88.558312500000014</v>
      </c>
      <c r="H16" s="4">
        <f t="shared" si="8"/>
        <v>105.38439187500002</v>
      </c>
      <c r="I16" s="4">
        <f t="shared" si="8"/>
        <v>123.67168340625004</v>
      </c>
      <c r="J16" s="6"/>
      <c r="K16" s="7"/>
    </row>
    <row r="17" spans="1:9" x14ac:dyDescent="0.35">
      <c r="A17" s="3" t="s">
        <v>1</v>
      </c>
      <c r="B17" s="4">
        <v>7</v>
      </c>
      <c r="C17" s="4">
        <v>7</v>
      </c>
      <c r="D17" s="4">
        <v>7</v>
      </c>
      <c r="E17" s="4">
        <f t="shared" si="8"/>
        <v>7.4970000000000017</v>
      </c>
      <c r="F17" s="4">
        <f t="shared" si="8"/>
        <v>7.871850000000002</v>
      </c>
      <c r="G17" s="4">
        <f t="shared" si="8"/>
        <v>8.2654425000000025</v>
      </c>
      <c r="H17" s="4">
        <f t="shared" si="8"/>
        <v>8.6787146250000031</v>
      </c>
      <c r="I17" s="4">
        <f t="shared" si="8"/>
        <v>9.1126503562500041</v>
      </c>
    </row>
    <row r="18" spans="1:9" x14ac:dyDescent="0.35">
      <c r="A18" s="3" t="s">
        <v>2</v>
      </c>
      <c r="B18" s="4">
        <v>14</v>
      </c>
      <c r="C18" s="4">
        <v>15</v>
      </c>
      <c r="D18" s="4">
        <v>16</v>
      </c>
      <c r="E18" s="4">
        <f t="shared" si="8"/>
        <v>16.065000000000001</v>
      </c>
      <c r="F18" s="4">
        <f t="shared" si="8"/>
        <v>16.86825</v>
      </c>
      <c r="G18" s="4">
        <f t="shared" si="8"/>
        <v>17.711662500000003</v>
      </c>
      <c r="H18" s="4">
        <f t="shared" si="8"/>
        <v>18.597245625000003</v>
      </c>
      <c r="I18" s="4">
        <f t="shared" si="8"/>
        <v>19.527107906250006</v>
      </c>
    </row>
    <row r="19" spans="1:9" x14ac:dyDescent="0.35">
      <c r="A19" s="3" t="s">
        <v>3</v>
      </c>
      <c r="B19" s="4">
        <v>0.5</v>
      </c>
      <c r="C19" s="4">
        <v>0.5</v>
      </c>
      <c r="D19" s="4">
        <v>0.5</v>
      </c>
      <c r="E19" s="4">
        <f t="shared" si="8"/>
        <v>5.3550000000000004</v>
      </c>
      <c r="F19" s="4">
        <f t="shared" si="8"/>
        <v>5.6227500000000008</v>
      </c>
      <c r="G19" s="4">
        <f t="shared" si="8"/>
        <v>5.9038875000000015</v>
      </c>
      <c r="H19" s="4">
        <f t="shared" si="8"/>
        <v>6.1990818750000019</v>
      </c>
      <c r="I19" s="4">
        <f t="shared" si="8"/>
        <v>6.5090359687500028</v>
      </c>
    </row>
    <row r="20" spans="1:9" x14ac:dyDescent="0.35">
      <c r="A20" s="3" t="s">
        <v>6</v>
      </c>
      <c r="B20" s="4">
        <v>20</v>
      </c>
      <c r="C20" s="4">
        <v>18</v>
      </c>
      <c r="D20" s="4">
        <v>16</v>
      </c>
      <c r="E20" s="4">
        <f>D20+E67-E9</f>
        <v>13.858000000000001</v>
      </c>
      <c r="F20" s="4">
        <f>E20+F67-F9</f>
        <v>11.6089</v>
      </c>
      <c r="G20" s="4">
        <f>F20+G67-G9</f>
        <v>9.2473449999999993</v>
      </c>
      <c r="H20" s="4">
        <f>G20+H67-H9</f>
        <v>6.7677122499999989</v>
      </c>
      <c r="I20" s="4">
        <f>H20+I67-I9</f>
        <v>4.1640978624999976</v>
      </c>
    </row>
    <row r="21" spans="1:9" x14ac:dyDescent="0.35">
      <c r="A21" s="3" t="s">
        <v>4</v>
      </c>
      <c r="B21" s="4">
        <f t="shared" ref="B21:I21" si="9">SUM(B16:B20)</f>
        <v>68.180000000000007</v>
      </c>
      <c r="C21" s="4">
        <f t="shared" si="9"/>
        <v>78.960000000000008</v>
      </c>
      <c r="D21" s="4">
        <f t="shared" si="9"/>
        <v>95.04</v>
      </c>
      <c r="E21" s="4">
        <f t="shared" si="9"/>
        <v>101.68000000000002</v>
      </c>
      <c r="F21" s="4">
        <f t="shared" si="9"/>
        <v>115.06750000000001</v>
      </c>
      <c r="G21" s="4">
        <f t="shared" si="9"/>
        <v>129.68665000000001</v>
      </c>
      <c r="H21" s="4">
        <f t="shared" si="9"/>
        <v>145.62714625000001</v>
      </c>
      <c r="I21" s="4">
        <f t="shared" si="9"/>
        <v>162.98457550000003</v>
      </c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A23" s="3" t="s">
        <v>5</v>
      </c>
      <c r="B23" s="4">
        <v>5</v>
      </c>
      <c r="C23" s="4">
        <v>5</v>
      </c>
      <c r="D23" s="4">
        <v>5</v>
      </c>
      <c r="E23" s="4">
        <f t="shared" ref="E23:I24" si="10">E$4*E56</f>
        <v>5.3550000000000004</v>
      </c>
      <c r="F23" s="4">
        <f t="shared" si="10"/>
        <v>5.6227500000000008</v>
      </c>
      <c r="G23" s="4">
        <f t="shared" si="10"/>
        <v>5.9038875000000015</v>
      </c>
      <c r="H23" s="4">
        <f t="shared" si="10"/>
        <v>6.1990818750000019</v>
      </c>
      <c r="I23" s="4">
        <f t="shared" si="10"/>
        <v>6.5090359687500028</v>
      </c>
    </row>
    <row r="24" spans="1:9" x14ac:dyDescent="0.35">
      <c r="A24" s="3" t="s">
        <v>7</v>
      </c>
      <c r="B24" s="4">
        <v>1</v>
      </c>
      <c r="C24" s="4">
        <v>1</v>
      </c>
      <c r="D24" s="4">
        <v>1</v>
      </c>
      <c r="E24" s="4">
        <f t="shared" si="10"/>
        <v>1.0710000000000002</v>
      </c>
      <c r="F24" s="4">
        <f t="shared" si="10"/>
        <v>1.1245500000000002</v>
      </c>
      <c r="G24" s="4">
        <f t="shared" si="10"/>
        <v>1.1807775000000003</v>
      </c>
      <c r="H24" s="4">
        <f t="shared" si="10"/>
        <v>1.2398163750000004</v>
      </c>
      <c r="I24" s="4">
        <f t="shared" si="10"/>
        <v>1.3018071937500006</v>
      </c>
    </row>
    <row r="25" spans="1:9" x14ac:dyDescent="0.35">
      <c r="A25" s="3" t="s">
        <v>31</v>
      </c>
      <c r="B25" s="4">
        <v>10</v>
      </c>
      <c r="C25" s="4">
        <f t="shared" ref="C25:I25" si="11">B25</f>
        <v>10</v>
      </c>
      <c r="D25" s="4">
        <f t="shared" si="11"/>
        <v>10</v>
      </c>
      <c r="E25" s="4">
        <f t="shared" si="11"/>
        <v>10</v>
      </c>
      <c r="F25" s="4">
        <f t="shared" si="11"/>
        <v>10</v>
      </c>
      <c r="G25" s="4">
        <f t="shared" si="11"/>
        <v>10</v>
      </c>
      <c r="H25" s="4">
        <f t="shared" si="11"/>
        <v>10</v>
      </c>
      <c r="I25" s="4">
        <f t="shared" si="11"/>
        <v>10</v>
      </c>
    </row>
    <row r="26" spans="1:9" x14ac:dyDescent="0.35">
      <c r="A26" s="3" t="s">
        <v>9</v>
      </c>
      <c r="B26" s="4">
        <f>SUM(B23:B25)</f>
        <v>16</v>
      </c>
      <c r="C26" s="4">
        <f>SUM(C23:C25)</f>
        <v>16</v>
      </c>
      <c r="D26" s="4">
        <f>SUM(D23:D25)</f>
        <v>16</v>
      </c>
      <c r="E26" s="4">
        <f>SUM(E21:E25)</f>
        <v>118.10600000000002</v>
      </c>
      <c r="F26" s="4">
        <f t="shared" ref="F26:I26" si="12">SUM(F21:F25)</f>
        <v>131.81479999999999</v>
      </c>
      <c r="G26" s="4">
        <f t="shared" si="12"/>
        <v>146.77131500000002</v>
      </c>
      <c r="H26" s="4">
        <f t="shared" si="12"/>
        <v>163.0660445</v>
      </c>
      <c r="I26" s="4">
        <f t="shared" si="12"/>
        <v>180.79541866250003</v>
      </c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A28" s="3" t="s">
        <v>10</v>
      </c>
      <c r="B28" s="4">
        <v>20</v>
      </c>
      <c r="C28" s="4">
        <f>B28</f>
        <v>20</v>
      </c>
      <c r="D28" s="4">
        <f t="shared" ref="D28" si="13">C28</f>
        <v>20</v>
      </c>
      <c r="E28" s="4">
        <f t="shared" ref="E28:I29" si="14">E$4*E61</f>
        <v>20.777400000000004</v>
      </c>
      <c r="F28" s="4">
        <f t="shared" si="14"/>
        <v>21.591360000000002</v>
      </c>
      <c r="G28" s="4">
        <f t="shared" si="14"/>
        <v>22.434772500000005</v>
      </c>
      <c r="H28" s="4">
        <f t="shared" si="14"/>
        <v>23.308547850000007</v>
      </c>
      <c r="I28" s="4">
        <f t="shared" si="14"/>
        <v>24.213613803750011</v>
      </c>
    </row>
    <row r="29" spans="1:9" x14ac:dyDescent="0.35">
      <c r="A29" s="3" t="s">
        <v>11</v>
      </c>
      <c r="B29" s="4">
        <f>20+B14</f>
        <v>32.18</v>
      </c>
      <c r="C29" s="4">
        <f>B29+C14</f>
        <v>42.96</v>
      </c>
      <c r="D29" s="4">
        <f>C29+D14</f>
        <v>59.040000000000006</v>
      </c>
      <c r="E29" s="4">
        <f t="shared" si="14"/>
        <v>74.97</v>
      </c>
      <c r="F29" s="4">
        <f t="shared" si="14"/>
        <v>89.963999999999999</v>
      </c>
      <c r="G29" s="4">
        <f t="shared" si="14"/>
        <v>106.26997500000002</v>
      </c>
      <c r="H29" s="4">
        <f t="shared" si="14"/>
        <v>123.98163750000002</v>
      </c>
      <c r="I29" s="4">
        <f t="shared" si="14"/>
        <v>143.19879131250005</v>
      </c>
    </row>
    <row r="30" spans="1:9" x14ac:dyDescent="0.35">
      <c r="A30" s="3" t="s">
        <v>12</v>
      </c>
      <c r="B30" s="4">
        <f>SUM(B28:B29)</f>
        <v>52.18</v>
      </c>
      <c r="C30" s="4">
        <f t="shared" ref="C30:I30" si="15">SUM(C28:C29)</f>
        <v>62.96</v>
      </c>
      <c r="D30" s="4">
        <f t="shared" si="15"/>
        <v>79.040000000000006</v>
      </c>
      <c r="E30" s="4">
        <f t="shared" si="15"/>
        <v>95.747399999999999</v>
      </c>
      <c r="F30" s="4">
        <f t="shared" si="15"/>
        <v>111.55536000000001</v>
      </c>
      <c r="G30" s="4">
        <f t="shared" si="15"/>
        <v>128.70474750000002</v>
      </c>
      <c r="H30" s="4">
        <f t="shared" si="15"/>
        <v>147.29018535000003</v>
      </c>
      <c r="I30" s="4">
        <f t="shared" si="15"/>
        <v>167.41240511625006</v>
      </c>
    </row>
    <row r="31" spans="1:9" x14ac:dyDescent="0.35">
      <c r="B31" s="4"/>
      <c r="C31" s="4"/>
      <c r="D31" s="4"/>
      <c r="E31" s="4"/>
      <c r="F31" s="4"/>
      <c r="G31" s="4"/>
      <c r="H31" s="4"/>
      <c r="I31" s="4"/>
    </row>
    <row r="32" spans="1:9" x14ac:dyDescent="0.35">
      <c r="A32" s="3" t="s">
        <v>26</v>
      </c>
      <c r="B32" s="4">
        <f>B26+B30</f>
        <v>68.180000000000007</v>
      </c>
      <c r="C32" s="4">
        <f t="shared" ref="C32:D32" si="16">C26+C30</f>
        <v>78.960000000000008</v>
      </c>
      <c r="D32" s="4">
        <f t="shared" si="16"/>
        <v>95.04</v>
      </c>
      <c r="E32" s="4">
        <f>E30</f>
        <v>95.747399999999999</v>
      </c>
      <c r="F32" s="4">
        <f t="shared" ref="F32:I32" si="17">F30</f>
        <v>111.55536000000001</v>
      </c>
      <c r="G32" s="4">
        <f t="shared" si="17"/>
        <v>128.70474750000002</v>
      </c>
      <c r="H32" s="4">
        <f t="shared" si="17"/>
        <v>147.29018535000003</v>
      </c>
      <c r="I32" s="4">
        <f t="shared" si="17"/>
        <v>167.41240511625006</v>
      </c>
    </row>
    <row r="35" spans="1:9" x14ac:dyDescent="0.35">
      <c r="A35" s="3" t="s">
        <v>38</v>
      </c>
    </row>
    <row r="37" spans="1:9" x14ac:dyDescent="0.35">
      <c r="A37" s="3" t="s">
        <v>13</v>
      </c>
      <c r="B37" s="5"/>
      <c r="C37" s="5">
        <f>(C4-B4)/B4</f>
        <v>0.01</v>
      </c>
      <c r="D37" s="5">
        <f>(D4-C4)/C4</f>
        <v>9.9009900990099011E-3</v>
      </c>
      <c r="E37" s="5">
        <v>0.05</v>
      </c>
      <c r="F37" s="5">
        <v>0.05</v>
      </c>
      <c r="G37" s="5">
        <v>0.05</v>
      </c>
      <c r="H37" s="5">
        <v>0.05</v>
      </c>
      <c r="I37" s="5">
        <v>0.05</v>
      </c>
    </row>
    <row r="38" spans="1:9" x14ac:dyDescent="0.35">
      <c r="A38" s="3" t="s">
        <v>14</v>
      </c>
      <c r="B38" s="5">
        <f t="shared" ref="B38:D47" si="18">B5/B$4</f>
        <v>0.6</v>
      </c>
      <c r="C38" s="5">
        <f t="shared" si="18"/>
        <v>0.61386138613861385</v>
      </c>
      <c r="D38" s="5">
        <f t="shared" si="18"/>
        <v>0.62745098039215685</v>
      </c>
      <c r="E38" s="5">
        <v>0.6</v>
      </c>
      <c r="F38" s="5">
        <f>E38-1%</f>
        <v>0.59</v>
      </c>
      <c r="G38" s="5">
        <f t="shared" ref="G38:I38" si="19">F38-1%</f>
        <v>0.57999999999999996</v>
      </c>
      <c r="H38" s="5">
        <f t="shared" si="19"/>
        <v>0.56999999999999995</v>
      </c>
      <c r="I38" s="5">
        <f t="shared" si="19"/>
        <v>0.55999999999999994</v>
      </c>
    </row>
    <row r="39" spans="1:9" x14ac:dyDescent="0.35">
      <c r="A39" s="3" t="s">
        <v>15</v>
      </c>
      <c r="B39" s="5">
        <f t="shared" si="18"/>
        <v>0.4</v>
      </c>
      <c r="C39" s="5">
        <f t="shared" si="18"/>
        <v>0.38613861386138615</v>
      </c>
      <c r="D39" s="5">
        <f t="shared" si="18"/>
        <v>0.37254901960784315</v>
      </c>
      <c r="E39" s="5"/>
      <c r="F39" s="5"/>
      <c r="G39" s="5"/>
      <c r="H39" s="5"/>
      <c r="I39" s="5"/>
    </row>
    <row r="40" spans="1:9" x14ac:dyDescent="0.35">
      <c r="A40" s="3" t="s">
        <v>16</v>
      </c>
      <c r="B40" s="5">
        <f t="shared" si="18"/>
        <v>0.2</v>
      </c>
      <c r="C40" s="5">
        <f t="shared" si="18"/>
        <v>0.20792079207920791</v>
      </c>
      <c r="D40" s="5">
        <f t="shared" si="18"/>
        <v>0.21568627450980393</v>
      </c>
      <c r="E40" s="5">
        <v>0.22</v>
      </c>
      <c r="F40" s="5">
        <v>0.22</v>
      </c>
      <c r="G40" s="5">
        <v>0.22</v>
      </c>
      <c r="H40" s="5">
        <v>0.22</v>
      </c>
      <c r="I40" s="5">
        <v>0.22</v>
      </c>
    </row>
    <row r="41" spans="1:9" x14ac:dyDescent="0.35">
      <c r="A41" s="3" t="s">
        <v>18</v>
      </c>
      <c r="B41" s="5">
        <f t="shared" si="18"/>
        <v>0.2</v>
      </c>
      <c r="C41" s="5">
        <f t="shared" si="18"/>
        <v>0.17821782178217821</v>
      </c>
      <c r="D41" s="5">
        <f t="shared" si="18"/>
        <v>0.15686274509803921</v>
      </c>
      <c r="E41" s="5"/>
      <c r="F41" s="5"/>
      <c r="G41" s="5"/>
      <c r="H41" s="5"/>
      <c r="I41" s="5"/>
    </row>
    <row r="42" spans="1:9" x14ac:dyDescent="0.35">
      <c r="A42" s="3" t="s">
        <v>17</v>
      </c>
      <c r="B42" s="5">
        <f t="shared" si="18"/>
        <v>0.02</v>
      </c>
      <c r="C42" s="5">
        <f t="shared" si="18"/>
        <v>1.9801980198019802E-2</v>
      </c>
      <c r="D42" s="5">
        <f t="shared" si="18"/>
        <v>1.9607843137254902E-2</v>
      </c>
      <c r="E42" s="5">
        <v>0.02</v>
      </c>
      <c r="F42" s="5">
        <v>0.02</v>
      </c>
      <c r="G42" s="5">
        <v>0.02</v>
      </c>
      <c r="H42" s="5">
        <v>0.02</v>
      </c>
      <c r="I42" s="5">
        <v>0.02</v>
      </c>
    </row>
    <row r="43" spans="1:9" x14ac:dyDescent="0.35">
      <c r="A43" s="3" t="s">
        <v>19</v>
      </c>
      <c r="B43" s="5">
        <f t="shared" si="18"/>
        <v>0.18</v>
      </c>
      <c r="C43" s="5">
        <f t="shared" si="18"/>
        <v>0.15841584158415842</v>
      </c>
      <c r="D43" s="5">
        <f t="shared" si="18"/>
        <v>0.13725490196078433</v>
      </c>
      <c r="E43" s="5"/>
      <c r="F43" s="5"/>
      <c r="G43" s="5"/>
      <c r="H43" s="5"/>
      <c r="I43" s="5"/>
    </row>
    <row r="44" spans="1:9" x14ac:dyDescent="0.35">
      <c r="A44" s="3" t="s">
        <v>20</v>
      </c>
      <c r="B44" s="5">
        <f t="shared" si="18"/>
        <v>6.0000000000000001E-3</v>
      </c>
      <c r="C44" s="5">
        <f t="shared" si="18"/>
        <v>5.9405940594059407E-3</v>
      </c>
      <c r="D44" s="5">
        <f t="shared" si="18"/>
        <v>5.8823529411764705E-3</v>
      </c>
      <c r="E44" s="5">
        <f>D44</f>
        <v>5.8823529411764705E-3</v>
      </c>
      <c r="F44" s="5">
        <f t="shared" ref="F44:I44" si="20">E44</f>
        <v>5.8823529411764705E-3</v>
      </c>
      <c r="G44" s="5">
        <f t="shared" si="20"/>
        <v>5.8823529411764705E-3</v>
      </c>
      <c r="H44" s="5">
        <f t="shared" si="20"/>
        <v>5.8823529411764705E-3</v>
      </c>
      <c r="I44" s="5">
        <f t="shared" si="20"/>
        <v>5.8823529411764705E-3</v>
      </c>
    </row>
    <row r="45" spans="1:9" x14ac:dyDescent="0.35">
      <c r="A45" s="3" t="s">
        <v>21</v>
      </c>
      <c r="B45" s="5">
        <f t="shared" si="18"/>
        <v>0.17399999999999999</v>
      </c>
      <c r="C45" s="5">
        <f t="shared" si="18"/>
        <v>0.15247524752475247</v>
      </c>
      <c r="D45" s="5">
        <f t="shared" si="18"/>
        <v>0.13137254901960785</v>
      </c>
      <c r="E45" s="5"/>
      <c r="F45" s="5"/>
      <c r="G45" s="5"/>
      <c r="H45" s="5"/>
      <c r="I45" s="5"/>
    </row>
    <row r="46" spans="1:9" x14ac:dyDescent="0.35">
      <c r="A46" s="3" t="s">
        <v>22</v>
      </c>
      <c r="B46" s="5">
        <f t="shared" si="18"/>
        <v>5.2199999999999996E-2</v>
      </c>
      <c r="C46" s="5">
        <f t="shared" si="18"/>
        <v>4.5742574257425742E-2</v>
      </c>
      <c r="D46" s="5">
        <f t="shared" si="18"/>
        <v>-2.627450980392157E-2</v>
      </c>
      <c r="E46" s="5">
        <v>-2.5999999999999999E-2</v>
      </c>
      <c r="F46" s="5">
        <v>-2.5999999999999999E-2</v>
      </c>
      <c r="G46" s="5">
        <v>-2.5999999999999999E-2</v>
      </c>
      <c r="H46" s="5">
        <v>-2.5999999999999999E-2</v>
      </c>
      <c r="I46" s="5">
        <v>-2.5999999999999999E-2</v>
      </c>
    </row>
    <row r="47" spans="1:9" x14ac:dyDescent="0.35">
      <c r="A47" s="3" t="s">
        <v>23</v>
      </c>
      <c r="B47" s="5">
        <f t="shared" si="18"/>
        <v>0.12179999999999999</v>
      </c>
      <c r="C47" s="5">
        <f t="shared" si="18"/>
        <v>0.10673267326732674</v>
      </c>
      <c r="D47" s="5">
        <f t="shared" si="18"/>
        <v>0.15764705882352942</v>
      </c>
      <c r="E47" s="5"/>
      <c r="F47" s="5"/>
      <c r="G47" s="5"/>
      <c r="H47" s="5"/>
      <c r="I47" s="5"/>
    </row>
    <row r="48" spans="1:9" x14ac:dyDescent="0.35">
      <c r="B48" s="5"/>
      <c r="C48" s="5"/>
      <c r="D48" s="5"/>
      <c r="E48" s="5"/>
      <c r="F48" s="5"/>
      <c r="G48" s="5"/>
      <c r="H48" s="5"/>
      <c r="I48" s="5"/>
    </row>
    <row r="49" spans="1:9" x14ac:dyDescent="0.35">
      <c r="A49" s="3" t="s">
        <v>0</v>
      </c>
      <c r="B49" s="5">
        <f t="shared" ref="B49:D54" si="21">B16/B$4</f>
        <v>0.26680000000000009</v>
      </c>
      <c r="C49" s="5">
        <f t="shared" si="21"/>
        <v>0.38079207920792085</v>
      </c>
      <c r="D49" s="5">
        <f t="shared" si="21"/>
        <v>0.54450980392156867</v>
      </c>
      <c r="E49" s="5">
        <v>0.55000000000000004</v>
      </c>
      <c r="F49" s="5">
        <f>E49+10%</f>
        <v>0.65</v>
      </c>
      <c r="G49" s="5">
        <f t="shared" ref="G49:I49" si="22">F49+10%</f>
        <v>0.75</v>
      </c>
      <c r="H49" s="5">
        <f t="shared" si="22"/>
        <v>0.85</v>
      </c>
      <c r="I49" s="5">
        <f t="shared" si="22"/>
        <v>0.95</v>
      </c>
    </row>
    <row r="50" spans="1:9" x14ac:dyDescent="0.35">
      <c r="A50" s="3" t="s">
        <v>1</v>
      </c>
      <c r="B50" s="5">
        <f t="shared" si="21"/>
        <v>7.0000000000000007E-2</v>
      </c>
      <c r="C50" s="5">
        <f t="shared" si="21"/>
        <v>6.9306930693069313E-2</v>
      </c>
      <c r="D50" s="5">
        <f t="shared" si="21"/>
        <v>6.8627450980392163E-2</v>
      </c>
      <c r="E50" s="5">
        <v>7.0000000000000007E-2</v>
      </c>
      <c r="F50" s="5">
        <v>7.0000000000000007E-2</v>
      </c>
      <c r="G50" s="5">
        <v>7.0000000000000007E-2</v>
      </c>
      <c r="H50" s="5">
        <v>7.0000000000000007E-2</v>
      </c>
      <c r="I50" s="5">
        <v>7.0000000000000007E-2</v>
      </c>
    </row>
    <row r="51" spans="1:9" x14ac:dyDescent="0.35">
      <c r="A51" s="3" t="s">
        <v>2</v>
      </c>
      <c r="B51" s="5">
        <f t="shared" si="21"/>
        <v>0.14000000000000001</v>
      </c>
      <c r="C51" s="5">
        <f t="shared" si="21"/>
        <v>0.14851485148514851</v>
      </c>
      <c r="D51" s="5">
        <f t="shared" si="21"/>
        <v>0.15686274509803921</v>
      </c>
      <c r="E51" s="5">
        <v>0.15</v>
      </c>
      <c r="F51" s="5">
        <v>0.15</v>
      </c>
      <c r="G51" s="5">
        <v>0.15</v>
      </c>
      <c r="H51" s="5">
        <v>0.15</v>
      </c>
      <c r="I51" s="5">
        <v>0.15</v>
      </c>
    </row>
    <row r="52" spans="1:9" x14ac:dyDescent="0.35">
      <c r="A52" s="3" t="s">
        <v>3</v>
      </c>
      <c r="B52" s="5">
        <f t="shared" si="21"/>
        <v>5.0000000000000001E-3</v>
      </c>
      <c r="C52" s="5">
        <f t="shared" si="21"/>
        <v>4.9504950495049506E-3</v>
      </c>
      <c r="D52" s="5">
        <f t="shared" si="21"/>
        <v>4.9019607843137254E-3</v>
      </c>
      <c r="E52" s="5">
        <v>0.05</v>
      </c>
      <c r="F52" s="5">
        <v>0.05</v>
      </c>
      <c r="G52" s="5">
        <v>0.05</v>
      </c>
      <c r="H52" s="5">
        <v>0.05</v>
      </c>
      <c r="I52" s="5">
        <v>0.05</v>
      </c>
    </row>
    <row r="53" spans="1:9" x14ac:dyDescent="0.35">
      <c r="A53" s="3" t="s">
        <v>6</v>
      </c>
      <c r="B53" s="5">
        <f t="shared" si="21"/>
        <v>0.2</v>
      </c>
      <c r="C53" s="5">
        <f t="shared" si="21"/>
        <v>0.17821782178217821</v>
      </c>
      <c r="D53" s="5">
        <f t="shared" si="21"/>
        <v>0.15686274509803921</v>
      </c>
      <c r="E53" s="5"/>
      <c r="F53" s="5"/>
      <c r="G53" s="5"/>
      <c r="H53" s="5"/>
      <c r="I53" s="5"/>
    </row>
    <row r="54" spans="1:9" x14ac:dyDescent="0.35">
      <c r="A54" s="3" t="s">
        <v>4</v>
      </c>
      <c r="B54" s="5">
        <f t="shared" si="21"/>
        <v>0.68180000000000007</v>
      </c>
      <c r="C54" s="5">
        <f t="shared" si="21"/>
        <v>0.78178217821782181</v>
      </c>
      <c r="D54" s="5">
        <f t="shared" si="21"/>
        <v>0.93176470588235305</v>
      </c>
      <c r="E54" s="5"/>
      <c r="F54" s="5"/>
      <c r="G54" s="5"/>
      <c r="H54" s="5"/>
      <c r="I54" s="5"/>
    </row>
    <row r="55" spans="1:9" x14ac:dyDescent="0.35">
      <c r="B55" s="5"/>
      <c r="C55" s="5"/>
      <c r="D55" s="5"/>
      <c r="E55" s="5"/>
      <c r="F55" s="5"/>
      <c r="G55" s="5"/>
      <c r="H55" s="5"/>
      <c r="I55" s="5"/>
    </row>
    <row r="56" spans="1:9" x14ac:dyDescent="0.35">
      <c r="A56" s="3" t="s">
        <v>5</v>
      </c>
      <c r="B56" s="5">
        <f t="shared" ref="B56:D59" si="23">B23/B$4</f>
        <v>0.05</v>
      </c>
      <c r="C56" s="5">
        <f t="shared" si="23"/>
        <v>4.9504950495049507E-2</v>
      </c>
      <c r="D56" s="5">
        <f t="shared" si="23"/>
        <v>4.9019607843137254E-2</v>
      </c>
      <c r="E56" s="5">
        <v>0.05</v>
      </c>
      <c r="F56" s="5">
        <v>0.05</v>
      </c>
      <c r="G56" s="5">
        <v>0.05</v>
      </c>
      <c r="H56" s="5">
        <v>0.05</v>
      </c>
      <c r="I56" s="5">
        <v>0.05</v>
      </c>
    </row>
    <row r="57" spans="1:9" x14ac:dyDescent="0.35">
      <c r="A57" s="3" t="s">
        <v>7</v>
      </c>
      <c r="B57" s="5">
        <f t="shared" si="23"/>
        <v>0.01</v>
      </c>
      <c r="C57" s="5">
        <f t="shared" si="23"/>
        <v>9.9009900990099011E-3</v>
      </c>
      <c r="D57" s="5">
        <f t="shared" si="23"/>
        <v>9.8039215686274508E-3</v>
      </c>
      <c r="E57" s="5">
        <v>0.01</v>
      </c>
      <c r="F57" s="5">
        <v>0.01</v>
      </c>
      <c r="G57" s="5">
        <v>0.01</v>
      </c>
      <c r="H57" s="5">
        <v>0.01</v>
      </c>
      <c r="I57" s="5">
        <v>0.01</v>
      </c>
    </row>
    <row r="58" spans="1:9" x14ac:dyDescent="0.35">
      <c r="A58" s="3" t="s">
        <v>8</v>
      </c>
      <c r="B58" s="5">
        <f t="shared" si="23"/>
        <v>0.1</v>
      </c>
      <c r="C58" s="5">
        <f t="shared" si="23"/>
        <v>9.9009900990099015E-2</v>
      </c>
      <c r="D58" s="5">
        <f t="shared" si="23"/>
        <v>9.8039215686274508E-2</v>
      </c>
      <c r="E58" s="5">
        <v>9.7000000000000003E-2</v>
      </c>
      <c r="F58" s="5">
        <f>E58-0.1%</f>
        <v>9.6000000000000002E-2</v>
      </c>
      <c r="G58" s="5">
        <f t="shared" ref="G58:I58" si="24">F58-0.1%</f>
        <v>9.5000000000000001E-2</v>
      </c>
      <c r="H58" s="5">
        <f t="shared" si="24"/>
        <v>9.4E-2</v>
      </c>
      <c r="I58" s="5">
        <f t="shared" si="24"/>
        <v>9.2999999999999999E-2</v>
      </c>
    </row>
    <row r="59" spans="1:9" x14ac:dyDescent="0.35">
      <c r="A59" s="3" t="s">
        <v>9</v>
      </c>
      <c r="B59" s="5">
        <f t="shared" si="23"/>
        <v>0.16</v>
      </c>
      <c r="C59" s="5">
        <f t="shared" si="23"/>
        <v>0.15841584158415842</v>
      </c>
      <c r="D59" s="5">
        <f t="shared" si="23"/>
        <v>0.15686274509803921</v>
      </c>
      <c r="E59" s="5"/>
      <c r="F59" s="5"/>
      <c r="G59" s="5"/>
      <c r="H59" s="5"/>
      <c r="I59" s="5"/>
    </row>
    <row r="60" spans="1:9" x14ac:dyDescent="0.35">
      <c r="B60" s="5"/>
      <c r="C60" s="5"/>
      <c r="D60" s="5"/>
      <c r="E60" s="5"/>
      <c r="F60" s="5"/>
      <c r="G60" s="5"/>
      <c r="H60" s="5"/>
      <c r="I60" s="5"/>
    </row>
    <row r="61" spans="1:9" x14ac:dyDescent="0.35">
      <c r="A61" s="3" t="s">
        <v>10</v>
      </c>
      <c r="B61" s="5">
        <f t="shared" ref="B61:D63" si="25">B28/B$4</f>
        <v>0.2</v>
      </c>
      <c r="C61" s="5">
        <f t="shared" si="25"/>
        <v>0.19801980198019803</v>
      </c>
      <c r="D61" s="5">
        <f t="shared" si="25"/>
        <v>0.19607843137254902</v>
      </c>
      <c r="E61" s="5">
        <v>0.19400000000000001</v>
      </c>
      <c r="F61" s="5">
        <f>E61-0.2%</f>
        <v>0.192</v>
      </c>
      <c r="G61" s="5">
        <f t="shared" ref="G61:I61" si="26">F61-0.2%</f>
        <v>0.19</v>
      </c>
      <c r="H61" s="5">
        <f t="shared" si="26"/>
        <v>0.188</v>
      </c>
      <c r="I61" s="5">
        <f t="shared" si="26"/>
        <v>0.186</v>
      </c>
    </row>
    <row r="62" spans="1:9" x14ac:dyDescent="0.35">
      <c r="A62" s="3" t="s">
        <v>11</v>
      </c>
      <c r="B62" s="5">
        <f t="shared" si="25"/>
        <v>0.32179999999999997</v>
      </c>
      <c r="C62" s="5">
        <f t="shared" si="25"/>
        <v>0.42534653465346534</v>
      </c>
      <c r="D62" s="5">
        <f t="shared" si="25"/>
        <v>0.57882352941176474</v>
      </c>
      <c r="E62" s="5">
        <v>0.7</v>
      </c>
      <c r="F62" s="5">
        <f>E62+10%</f>
        <v>0.79999999999999993</v>
      </c>
      <c r="G62" s="5">
        <f t="shared" ref="G62:I62" si="27">F62+10%</f>
        <v>0.89999999999999991</v>
      </c>
      <c r="H62" s="5">
        <f t="shared" si="27"/>
        <v>0.99999999999999989</v>
      </c>
      <c r="I62" s="5">
        <f t="shared" si="27"/>
        <v>1.0999999999999999</v>
      </c>
    </row>
    <row r="63" spans="1:9" x14ac:dyDescent="0.35">
      <c r="A63" s="3" t="s">
        <v>12</v>
      </c>
      <c r="B63" s="5">
        <f t="shared" si="25"/>
        <v>0.52180000000000004</v>
      </c>
      <c r="C63" s="5">
        <f t="shared" si="25"/>
        <v>0.62336633663366336</v>
      </c>
      <c r="D63" s="5">
        <f t="shared" si="25"/>
        <v>0.77490196078431384</v>
      </c>
      <c r="E63" s="5"/>
      <c r="F63" s="5"/>
      <c r="G63" s="5"/>
      <c r="H63" s="5"/>
      <c r="I63" s="5"/>
    </row>
    <row r="64" spans="1:9" x14ac:dyDescent="0.35">
      <c r="B64" s="5"/>
      <c r="C64" s="5"/>
      <c r="D64" s="5"/>
      <c r="E64" s="5"/>
      <c r="F64" s="5"/>
      <c r="G64" s="5"/>
      <c r="H64" s="5"/>
      <c r="I64" s="5"/>
    </row>
    <row r="65" spans="1:9" x14ac:dyDescent="0.35">
      <c r="A65" s="3" t="s">
        <v>26</v>
      </c>
      <c r="B65" s="5">
        <f>B32/B$4</f>
        <v>0.68180000000000007</v>
      </c>
      <c r="C65" s="5">
        <f>C32/C$4</f>
        <v>0.78178217821782181</v>
      </c>
      <c r="D65" s="5">
        <f>D32/D$4</f>
        <v>0.93176470588235305</v>
      </c>
      <c r="E65" s="5"/>
      <c r="F65" s="5"/>
      <c r="G65" s="5"/>
      <c r="H65" s="5"/>
      <c r="I65" s="5"/>
    </row>
    <row r="67" spans="1:9" x14ac:dyDescent="0.35">
      <c r="A67" s="3" t="s">
        <v>28</v>
      </c>
      <c r="B67" s="8"/>
      <c r="C67" s="8">
        <f>C20-B20+C9</f>
        <v>0</v>
      </c>
      <c r="D67" s="8">
        <f>D20-C20+D9</f>
        <v>0</v>
      </c>
      <c r="E67" s="8"/>
      <c r="F67" s="8"/>
      <c r="G67" s="8"/>
      <c r="H67" s="8"/>
      <c r="I67" s="8"/>
    </row>
    <row r="68" spans="1:9" x14ac:dyDescent="0.35">
      <c r="A68" s="3" t="s">
        <v>40</v>
      </c>
      <c r="B68" s="5">
        <f>B67/B4</f>
        <v>0</v>
      </c>
      <c r="C68" s="5">
        <f t="shared" ref="C68:I68" si="28">C67/C4</f>
        <v>0</v>
      </c>
      <c r="D68" s="5">
        <f t="shared" si="28"/>
        <v>0</v>
      </c>
      <c r="E68" s="5">
        <f t="shared" si="28"/>
        <v>0</v>
      </c>
      <c r="F68" s="5">
        <f t="shared" si="28"/>
        <v>0</v>
      </c>
      <c r="G68" s="5">
        <f t="shared" si="28"/>
        <v>0</v>
      </c>
      <c r="H68" s="5">
        <f t="shared" si="28"/>
        <v>0</v>
      </c>
      <c r="I68" s="5">
        <f t="shared" si="28"/>
        <v>0</v>
      </c>
    </row>
    <row r="69" spans="1:9" x14ac:dyDescent="0.35">
      <c r="E69" s="8"/>
      <c r="F69" s="8"/>
      <c r="G69" s="8"/>
      <c r="H69" s="8"/>
      <c r="I69" s="8"/>
    </row>
    <row r="70" spans="1:9" x14ac:dyDescent="0.35">
      <c r="A70" s="3" t="s">
        <v>39</v>
      </c>
      <c r="E70" s="8"/>
      <c r="F70" s="8"/>
      <c r="G70" s="8"/>
      <c r="H70" s="8"/>
      <c r="I70" s="8"/>
    </row>
    <row r="71" spans="1:9" x14ac:dyDescent="0.35">
      <c r="E71" s="8"/>
      <c r="F71" s="8"/>
      <c r="G71" s="8"/>
      <c r="H71" s="8"/>
      <c r="I71" s="8"/>
    </row>
    <row r="72" spans="1:9" x14ac:dyDescent="0.35">
      <c r="A72" s="3" t="s">
        <v>29</v>
      </c>
      <c r="E72" s="8">
        <f>E14</f>
        <v>19.290600000000005</v>
      </c>
      <c r="F72" s="8">
        <f t="shared" ref="F72:I72" si="29">F14</f>
        <v>21.379680000000008</v>
      </c>
      <c r="G72" s="8">
        <f t="shared" si="29"/>
        <v>23.629441500000002</v>
      </c>
      <c r="H72" s="8">
        <f t="shared" si="29"/>
        <v>26.050729950000012</v>
      </c>
      <c r="I72" s="8">
        <f t="shared" si="29"/>
        <v>28.65507364125002</v>
      </c>
    </row>
    <row r="73" spans="1:9" x14ac:dyDescent="0.35">
      <c r="A73" s="3" t="s">
        <v>30</v>
      </c>
      <c r="E73" s="8">
        <f>E9</f>
        <v>2.1420000000000003</v>
      </c>
      <c r="F73" s="8">
        <f t="shared" ref="F73:I73" si="30">F9</f>
        <v>2.2491000000000003</v>
      </c>
      <c r="G73" s="8">
        <f t="shared" si="30"/>
        <v>2.3615550000000005</v>
      </c>
      <c r="H73" s="8">
        <f t="shared" si="30"/>
        <v>2.4796327500000008</v>
      </c>
      <c r="I73" s="8">
        <f t="shared" si="30"/>
        <v>2.6036143875000013</v>
      </c>
    </row>
    <row r="74" spans="1:9" x14ac:dyDescent="0.35">
      <c r="A74" s="3" t="s">
        <v>33</v>
      </c>
      <c r="E74" s="8">
        <f>-SUM(E17:E19)+SUM(D17:D19)</f>
        <v>-5.4170000000000051</v>
      </c>
      <c r="F74" s="8">
        <f>-SUM(F17:F19)+SUM(E17:E19)</f>
        <v>-1.4458499999999965</v>
      </c>
      <c r="G74" s="8">
        <f>-SUM(G17:G19)+SUM(F17:F19)</f>
        <v>-1.5181425000000033</v>
      </c>
      <c r="H74" s="8">
        <f>-SUM(H17:H19)+SUM(G17:G19)</f>
        <v>-1.5940496250000038</v>
      </c>
      <c r="I74" s="8">
        <f>-SUM(I17:I19)+SUM(H17:H19)</f>
        <v>-1.6737521062500065</v>
      </c>
    </row>
    <row r="75" spans="1:9" x14ac:dyDescent="0.35">
      <c r="A75" s="3" t="s">
        <v>32</v>
      </c>
      <c r="E75" s="8">
        <f>SUM(E23:E24)-SUM(D23:D24)</f>
        <v>0.42600000000000016</v>
      </c>
      <c r="F75" s="8">
        <f>SUM(F23:F24)-SUM(E23:E24)</f>
        <v>0.32130000000000081</v>
      </c>
      <c r="G75" s="8">
        <f>SUM(G23:G24)-SUM(F23:F24)</f>
        <v>0.33736500000000103</v>
      </c>
      <c r="H75" s="8">
        <f>SUM(H23:H24)-SUM(G23:G24)</f>
        <v>0.35423325000000006</v>
      </c>
      <c r="I75" s="8">
        <f>SUM(I23:I24)-SUM(H23:H24)</f>
        <v>0.37194491250000095</v>
      </c>
    </row>
    <row r="76" spans="1:9" x14ac:dyDescent="0.35">
      <c r="A76" s="3" t="s">
        <v>34</v>
      </c>
      <c r="E76" s="8">
        <f>SUM(E72:E75)</f>
        <v>16.441600000000001</v>
      </c>
      <c r="F76" s="8">
        <f t="shared" ref="F76:I76" si="31">SUM(F72:F75)</f>
        <v>22.50423000000001</v>
      </c>
      <c r="G76" s="8">
        <f t="shared" si="31"/>
        <v>24.810219</v>
      </c>
      <c r="H76" s="8">
        <f t="shared" si="31"/>
        <v>27.290546325000008</v>
      </c>
      <c r="I76" s="8">
        <f t="shared" si="31"/>
        <v>29.956880835000018</v>
      </c>
    </row>
    <row r="77" spans="1:9" x14ac:dyDescent="0.35">
      <c r="A77" s="3" t="s">
        <v>35</v>
      </c>
      <c r="E77" s="8">
        <f>-E67</f>
        <v>0</v>
      </c>
      <c r="F77" s="8">
        <f t="shared" ref="F77:I77" si="32">-F67</f>
        <v>0</v>
      </c>
      <c r="G77" s="8">
        <f t="shared" si="32"/>
        <v>0</v>
      </c>
      <c r="H77" s="8">
        <f t="shared" si="32"/>
        <v>0</v>
      </c>
      <c r="I77" s="8">
        <f t="shared" si="32"/>
        <v>0</v>
      </c>
    </row>
    <row r="78" spans="1:9" x14ac:dyDescent="0.35">
      <c r="A78" s="3" t="s">
        <v>36</v>
      </c>
      <c r="E78" s="8">
        <f>E76+E77</f>
        <v>16.441600000000001</v>
      </c>
      <c r="F78" s="8">
        <f t="shared" ref="F78:I78" si="33">F76+F77</f>
        <v>22.50423000000001</v>
      </c>
      <c r="G78" s="8">
        <f t="shared" si="33"/>
        <v>24.810219</v>
      </c>
      <c r="H78" s="8">
        <f t="shared" si="33"/>
        <v>27.290546325000008</v>
      </c>
      <c r="I78" s="8">
        <f t="shared" si="33"/>
        <v>29.956880835000018</v>
      </c>
    </row>
    <row r="79" spans="1:9" x14ac:dyDescent="0.35">
      <c r="A79" s="3" t="s">
        <v>41</v>
      </c>
      <c r="E79" s="8">
        <f>E25-D25</f>
        <v>0</v>
      </c>
      <c r="F79" s="8">
        <f t="shared" ref="F79:I79" si="34">F25-E25</f>
        <v>0</v>
      </c>
      <c r="G79" s="8">
        <f t="shared" si="34"/>
        <v>0</v>
      </c>
      <c r="H79" s="8">
        <f t="shared" si="34"/>
        <v>0</v>
      </c>
      <c r="I79" s="8">
        <f t="shared" si="34"/>
        <v>0</v>
      </c>
    </row>
    <row r="80" spans="1:9" x14ac:dyDescent="0.35">
      <c r="A80" s="3" t="s">
        <v>37</v>
      </c>
      <c r="E80" s="8">
        <f>SUM(E78:E79)</f>
        <v>16.441600000000001</v>
      </c>
      <c r="F80" s="8">
        <f t="shared" ref="F80:I80" si="35">SUM(F78:F79)</f>
        <v>22.50423000000001</v>
      </c>
      <c r="G80" s="8">
        <f t="shared" si="35"/>
        <v>24.810219</v>
      </c>
      <c r="H80" s="8">
        <f t="shared" si="35"/>
        <v>27.290546325000008</v>
      </c>
      <c r="I80" s="8">
        <f t="shared" si="35"/>
        <v>29.956880835000018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5114-E619-4160-B983-0564B577EB80}">
  <dimension ref="A1:L33"/>
  <sheetViews>
    <sheetView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K4" sqref="K4"/>
    </sheetView>
  </sheetViews>
  <sheetFormatPr defaultRowHeight="14.5" x14ac:dyDescent="0.35"/>
  <cols>
    <col min="1" max="1" width="0" hidden="1" customWidth="1"/>
    <col min="2" max="2" width="36.54296875" bestFit="1" customWidth="1"/>
    <col min="3" max="5" width="12.26953125" bestFit="1" customWidth="1"/>
    <col min="6" max="9" width="12.26953125" customWidth="1"/>
    <col min="10" max="11" width="7.54296875" bestFit="1" customWidth="1"/>
    <col min="12" max="12" width="11.90625" hidden="1" customWidth="1"/>
  </cols>
  <sheetData>
    <row r="1" spans="1:12" x14ac:dyDescent="0.35">
      <c r="B1" s="9"/>
      <c r="C1" s="9">
        <v>2012</v>
      </c>
      <c r="D1" s="9">
        <f>C1+1</f>
        <v>2013</v>
      </c>
      <c r="E1" s="9">
        <f>D1+1</f>
        <v>2014</v>
      </c>
      <c r="F1" s="9">
        <f t="shared" ref="F1:K1" si="0">E1+1</f>
        <v>2015</v>
      </c>
      <c r="G1" s="9">
        <f t="shared" si="0"/>
        <v>2016</v>
      </c>
      <c r="H1" s="9">
        <f t="shared" si="0"/>
        <v>2017</v>
      </c>
      <c r="I1" s="9">
        <f t="shared" si="0"/>
        <v>2018</v>
      </c>
      <c r="J1" s="9">
        <f t="shared" si="0"/>
        <v>2019</v>
      </c>
      <c r="K1" s="9">
        <f t="shared" si="0"/>
        <v>2020</v>
      </c>
      <c r="L1" s="9" t="s">
        <v>75</v>
      </c>
    </row>
    <row r="2" spans="1:12" x14ac:dyDescent="0.35">
      <c r="A2" s="10" t="s">
        <v>42</v>
      </c>
      <c r="B2" s="10" t="s">
        <v>42</v>
      </c>
      <c r="C2" s="2">
        <v>51733</v>
      </c>
      <c r="D2" s="2">
        <v>60903</v>
      </c>
      <c r="E2" s="2">
        <v>70080</v>
      </c>
      <c r="F2" s="2">
        <f>E2*(1+F19)</f>
        <v>70080</v>
      </c>
      <c r="G2" s="2">
        <f t="shared" ref="G2:K3" si="1">F2*(1+G19)</f>
        <v>70080</v>
      </c>
      <c r="H2" s="2">
        <f t="shared" si="1"/>
        <v>70080</v>
      </c>
      <c r="I2" s="2">
        <f t="shared" si="1"/>
        <v>70080</v>
      </c>
      <c r="J2" s="2">
        <f t="shared" si="1"/>
        <v>70080</v>
      </c>
      <c r="K2" s="2">
        <f t="shared" si="1"/>
        <v>70080</v>
      </c>
      <c r="L2" s="2">
        <v>215915</v>
      </c>
    </row>
    <row r="3" spans="1:12" x14ac:dyDescent="0.35">
      <c r="A3" s="10" t="s">
        <v>43</v>
      </c>
      <c r="B3" s="10" t="s">
        <v>43</v>
      </c>
      <c r="C3" s="2">
        <v>9360</v>
      </c>
      <c r="D3" s="2">
        <v>13549</v>
      </c>
      <c r="E3" s="2">
        <v>18908</v>
      </c>
      <c r="F3" s="2">
        <f>E3*(1+F20)</f>
        <v>18908</v>
      </c>
      <c r="G3" s="2">
        <f t="shared" si="1"/>
        <v>18908</v>
      </c>
      <c r="H3" s="2">
        <f t="shared" si="1"/>
        <v>18908</v>
      </c>
      <c r="I3" s="2">
        <f t="shared" si="1"/>
        <v>18908</v>
      </c>
      <c r="J3" s="2">
        <f t="shared" si="1"/>
        <v>18908</v>
      </c>
      <c r="K3" s="2">
        <f t="shared" si="1"/>
        <v>18908</v>
      </c>
      <c r="L3" s="2">
        <v>170149</v>
      </c>
    </row>
    <row r="4" spans="1:12" x14ac:dyDescent="0.35">
      <c r="A4" s="10" t="s">
        <v>44</v>
      </c>
      <c r="B4" s="10" t="s">
        <v>44</v>
      </c>
      <c r="C4" s="2">
        <f>SUM(C2:C3)</f>
        <v>61093</v>
      </c>
      <c r="D4" s="2">
        <f t="shared" ref="D4:L4" si="2">SUM(D2:D3)</f>
        <v>74452</v>
      </c>
      <c r="E4" s="2">
        <f t="shared" si="2"/>
        <v>88988</v>
      </c>
      <c r="F4" s="2">
        <f>SUM(F2:F3)</f>
        <v>88988</v>
      </c>
      <c r="G4" s="2">
        <f t="shared" ref="G4:J4" si="3">SUM(G2:G3)</f>
        <v>88988</v>
      </c>
      <c r="H4" s="2">
        <f t="shared" si="3"/>
        <v>88988</v>
      </c>
      <c r="I4" s="2">
        <f t="shared" si="3"/>
        <v>88988</v>
      </c>
      <c r="J4" s="2">
        <f t="shared" si="3"/>
        <v>88988</v>
      </c>
      <c r="K4" s="2">
        <f t="shared" ref="K4" si="4">SUM(K2:K3)</f>
        <v>88988</v>
      </c>
      <c r="L4" s="2">
        <f t="shared" si="2"/>
        <v>386064</v>
      </c>
    </row>
    <row r="5" spans="1:12" x14ac:dyDescent="0.35">
      <c r="A5" s="10" t="s">
        <v>45</v>
      </c>
      <c r="B5" s="10" t="s">
        <v>45</v>
      </c>
      <c r="C5" s="2">
        <v>45971</v>
      </c>
      <c r="D5" s="2">
        <v>54181</v>
      </c>
      <c r="E5" s="2">
        <v>62752</v>
      </c>
      <c r="F5" s="2">
        <f t="shared" ref="F5:F10" si="5">F$4*F22</f>
        <v>0</v>
      </c>
      <c r="G5" s="2">
        <f t="shared" ref="G5:J12" si="6">G$4*G22</f>
        <v>0</v>
      </c>
      <c r="H5" s="2">
        <f t="shared" si="6"/>
        <v>0</v>
      </c>
      <c r="I5" s="2">
        <f t="shared" si="6"/>
        <v>0</v>
      </c>
      <c r="J5" s="2">
        <f t="shared" si="6"/>
        <v>0</v>
      </c>
      <c r="K5" s="2">
        <f t="shared" ref="K5" si="7">K$4*K22</f>
        <v>0</v>
      </c>
      <c r="L5" s="2">
        <v>233307</v>
      </c>
    </row>
    <row r="6" spans="1:12" x14ac:dyDescent="0.35">
      <c r="A6" s="10" t="s">
        <v>46</v>
      </c>
      <c r="B6" s="10" t="s">
        <v>57</v>
      </c>
      <c r="C6" s="2">
        <v>6419</v>
      </c>
      <c r="D6" s="2">
        <v>8585</v>
      </c>
      <c r="E6" s="2">
        <v>10766</v>
      </c>
      <c r="F6" s="2">
        <f t="shared" si="5"/>
        <v>0</v>
      </c>
      <c r="G6" s="2">
        <f t="shared" si="6"/>
        <v>0</v>
      </c>
      <c r="H6" s="2">
        <f t="shared" si="6"/>
        <v>0</v>
      </c>
      <c r="I6" s="2">
        <f t="shared" si="6"/>
        <v>0</v>
      </c>
      <c r="J6" s="2">
        <f t="shared" si="6"/>
        <v>0</v>
      </c>
      <c r="K6" s="2">
        <f t="shared" ref="K6" si="8">K$4*K23</f>
        <v>0</v>
      </c>
      <c r="L6" s="2">
        <v>58517</v>
      </c>
    </row>
    <row r="7" spans="1:12" x14ac:dyDescent="0.35">
      <c r="A7" s="10" t="s">
        <v>47</v>
      </c>
      <c r="B7" s="10" t="s">
        <v>58</v>
      </c>
      <c r="C7" s="2">
        <v>2408</v>
      </c>
      <c r="D7" s="2">
        <v>3133</v>
      </c>
      <c r="E7" s="2">
        <v>4332</v>
      </c>
      <c r="F7" s="2">
        <f t="shared" si="5"/>
        <v>0</v>
      </c>
      <c r="G7" s="2">
        <f t="shared" si="6"/>
        <v>0</v>
      </c>
      <c r="H7" s="2">
        <f t="shared" si="6"/>
        <v>0</v>
      </c>
      <c r="I7" s="2">
        <f t="shared" si="6"/>
        <v>0</v>
      </c>
      <c r="J7" s="2">
        <f t="shared" si="6"/>
        <v>0</v>
      </c>
      <c r="K7" s="2">
        <f t="shared" ref="K7" si="9">K$4*K24</f>
        <v>0</v>
      </c>
      <c r="L7" s="2">
        <v>22008</v>
      </c>
    </row>
    <row r="8" spans="1:12" x14ac:dyDescent="0.35">
      <c r="A8" s="10" t="s">
        <v>48</v>
      </c>
      <c r="B8" s="10" t="s">
        <v>59</v>
      </c>
      <c r="C8" s="2">
        <v>4564</v>
      </c>
      <c r="D8" s="2">
        <v>6565</v>
      </c>
      <c r="E8" s="2">
        <v>9275</v>
      </c>
      <c r="F8" s="2">
        <f t="shared" si="5"/>
        <v>0</v>
      </c>
      <c r="G8" s="2">
        <f t="shared" si="6"/>
        <v>0</v>
      </c>
      <c r="H8" s="2">
        <f t="shared" si="6"/>
        <v>0</v>
      </c>
      <c r="I8" s="2">
        <f t="shared" si="6"/>
        <v>0</v>
      </c>
      <c r="J8" s="2">
        <f t="shared" si="6"/>
        <v>0</v>
      </c>
      <c r="K8" s="2">
        <f t="shared" ref="K8" si="10">K$4*K25</f>
        <v>0</v>
      </c>
      <c r="L8" s="2">
        <v>42740</v>
      </c>
    </row>
    <row r="9" spans="1:12" x14ac:dyDescent="0.35">
      <c r="A9" s="10" t="s">
        <v>49</v>
      </c>
      <c r="B9" s="10" t="s">
        <v>60</v>
      </c>
      <c r="C9" s="2">
        <v>896</v>
      </c>
      <c r="D9" s="2">
        <v>1129</v>
      </c>
      <c r="E9" s="2">
        <v>1552</v>
      </c>
      <c r="F9" s="2">
        <f t="shared" si="5"/>
        <v>0</v>
      </c>
      <c r="G9" s="2">
        <f t="shared" si="6"/>
        <v>0</v>
      </c>
      <c r="H9" s="2">
        <f t="shared" si="6"/>
        <v>0</v>
      </c>
      <c r="I9" s="2">
        <f t="shared" si="6"/>
        <v>0</v>
      </c>
      <c r="J9" s="2">
        <f t="shared" si="6"/>
        <v>0</v>
      </c>
      <c r="K9" s="2">
        <f t="shared" ref="K9" si="11">K$4*K26</f>
        <v>0</v>
      </c>
      <c r="L9" s="2">
        <v>6668</v>
      </c>
    </row>
    <row r="10" spans="1:12" x14ac:dyDescent="0.35">
      <c r="A10" s="10" t="s">
        <v>50</v>
      </c>
      <c r="B10" s="10" t="s">
        <v>61</v>
      </c>
      <c r="C10" s="2">
        <v>159</v>
      </c>
      <c r="D10" s="2">
        <v>114</v>
      </c>
      <c r="E10" s="2">
        <v>133</v>
      </c>
      <c r="F10" s="2">
        <f t="shared" si="5"/>
        <v>0</v>
      </c>
      <c r="G10" s="2">
        <f t="shared" si="6"/>
        <v>0</v>
      </c>
      <c r="H10" s="2">
        <f t="shared" si="6"/>
        <v>0</v>
      </c>
      <c r="I10" s="2">
        <f t="shared" si="6"/>
        <v>0</v>
      </c>
      <c r="J10" s="2">
        <f t="shared" si="6"/>
        <v>0</v>
      </c>
      <c r="K10" s="2">
        <f t="shared" ref="K10" si="12">K$4*K27</f>
        <v>0</v>
      </c>
      <c r="L10" s="2">
        <v>-75</v>
      </c>
    </row>
    <row r="11" spans="1:12" x14ac:dyDescent="0.35">
      <c r="A11" s="10" t="s">
        <v>51</v>
      </c>
      <c r="B11" s="10" t="s">
        <v>51</v>
      </c>
      <c r="C11" s="2">
        <f>C4-SUM(C5:C10)</f>
        <v>676</v>
      </c>
      <c r="D11" s="2">
        <f>D4-SUM(D5:D10)</f>
        <v>745</v>
      </c>
      <c r="E11" s="2">
        <f>E4-SUM(E5:E10)</f>
        <v>178</v>
      </c>
      <c r="F11" s="2">
        <f t="shared" ref="F11:J11" si="13">F4-SUM(F5:F10)</f>
        <v>88988</v>
      </c>
      <c r="G11" s="2">
        <f t="shared" si="13"/>
        <v>88988</v>
      </c>
      <c r="H11" s="2">
        <f t="shared" si="13"/>
        <v>88988</v>
      </c>
      <c r="I11" s="2">
        <f t="shared" si="13"/>
        <v>88988</v>
      </c>
      <c r="J11" s="2">
        <f t="shared" si="13"/>
        <v>88988</v>
      </c>
      <c r="K11" s="2">
        <f t="shared" ref="K11" si="14">K4-SUM(K5:K10)</f>
        <v>88988</v>
      </c>
      <c r="L11" s="2">
        <f>L4-SUM(L5:L10)</f>
        <v>22899</v>
      </c>
    </row>
    <row r="12" spans="1:12" x14ac:dyDescent="0.35">
      <c r="A12" s="10" t="s">
        <v>52</v>
      </c>
      <c r="B12" s="10" t="s">
        <v>52</v>
      </c>
      <c r="C12" s="2">
        <v>-132</v>
      </c>
      <c r="D12" s="2">
        <v>-239</v>
      </c>
      <c r="E12" s="2">
        <v>-289</v>
      </c>
      <c r="F12" s="2">
        <f>F$4*F29</f>
        <v>0</v>
      </c>
      <c r="G12" s="2">
        <f t="shared" si="6"/>
        <v>0</v>
      </c>
      <c r="H12" s="2">
        <f t="shared" si="6"/>
        <v>0</v>
      </c>
      <c r="I12" s="2">
        <f t="shared" si="6"/>
        <v>0</v>
      </c>
      <c r="J12" s="2">
        <f t="shared" si="6"/>
        <v>0</v>
      </c>
      <c r="K12" s="2">
        <f t="shared" ref="K12" si="15">K$4*K29</f>
        <v>0</v>
      </c>
      <c r="L12" s="2">
        <v>1279</v>
      </c>
    </row>
    <row r="13" spans="1:12" x14ac:dyDescent="0.35">
      <c r="A13" s="10" t="s">
        <v>53</v>
      </c>
      <c r="B13" s="10" t="s">
        <v>53</v>
      </c>
      <c r="C13" s="2">
        <f>C11+C12</f>
        <v>544</v>
      </c>
      <c r="D13" s="2">
        <f>D11+D12</f>
        <v>506</v>
      </c>
      <c r="E13" s="2">
        <f>E11+E12</f>
        <v>-111</v>
      </c>
      <c r="F13" s="2">
        <f t="shared" ref="F13:J13" si="16">F11+F12</f>
        <v>88988</v>
      </c>
      <c r="G13" s="2">
        <f t="shared" si="16"/>
        <v>88988</v>
      </c>
      <c r="H13" s="2">
        <f t="shared" si="16"/>
        <v>88988</v>
      </c>
      <c r="I13" s="2">
        <f t="shared" si="16"/>
        <v>88988</v>
      </c>
      <c r="J13" s="2">
        <f t="shared" si="16"/>
        <v>88988</v>
      </c>
      <c r="K13" s="2">
        <f t="shared" ref="K13" si="17">K11+K12</f>
        <v>88988</v>
      </c>
      <c r="L13" s="2">
        <f>L11+L12</f>
        <v>24178</v>
      </c>
    </row>
    <row r="14" spans="1:12" x14ac:dyDescent="0.35">
      <c r="A14" s="10" t="s">
        <v>54</v>
      </c>
      <c r="B14" s="10" t="s">
        <v>54</v>
      </c>
      <c r="C14" s="2">
        <v>-428</v>
      </c>
      <c r="D14" s="2">
        <v>-161</v>
      </c>
      <c r="E14" s="2">
        <v>-167</v>
      </c>
      <c r="F14" s="2">
        <f>F13*F31</f>
        <v>0</v>
      </c>
      <c r="G14" s="2">
        <f t="shared" ref="G14:K14" si="18">G13*G31</f>
        <v>0</v>
      </c>
      <c r="H14" s="2">
        <f t="shared" si="18"/>
        <v>0</v>
      </c>
      <c r="I14" s="2">
        <f t="shared" si="18"/>
        <v>0</v>
      </c>
      <c r="J14" s="2">
        <f t="shared" si="18"/>
        <v>0</v>
      </c>
      <c r="K14" s="2">
        <f t="shared" si="18"/>
        <v>0</v>
      </c>
      <c r="L14" s="2">
        <v>-2863</v>
      </c>
    </row>
    <row r="15" spans="1:12" x14ac:dyDescent="0.35">
      <c r="A15" s="10" t="s">
        <v>55</v>
      </c>
      <c r="B15" s="10" t="s">
        <v>55</v>
      </c>
      <c r="C15" s="2">
        <v>-155</v>
      </c>
      <c r="D15" s="2">
        <v>-71</v>
      </c>
      <c r="E15" s="2">
        <v>37</v>
      </c>
      <c r="F15" s="2">
        <f>F$4*F32</f>
        <v>0</v>
      </c>
      <c r="G15" s="2">
        <f t="shared" ref="G15:J15" si="19">G$4*G32</f>
        <v>0</v>
      </c>
      <c r="H15" s="2">
        <f t="shared" si="19"/>
        <v>0</v>
      </c>
      <c r="I15" s="2">
        <f t="shared" si="19"/>
        <v>0</v>
      </c>
      <c r="J15" s="2">
        <f t="shared" si="19"/>
        <v>0</v>
      </c>
      <c r="K15" s="2">
        <f t="shared" ref="K15" si="20">K$4*K32</f>
        <v>0</v>
      </c>
      <c r="L15" s="2">
        <v>16</v>
      </c>
    </row>
    <row r="16" spans="1:12" x14ac:dyDescent="0.35">
      <c r="A16" s="10" t="s">
        <v>56</v>
      </c>
      <c r="B16" s="10" t="s">
        <v>56</v>
      </c>
      <c r="C16" s="2">
        <f>C13+C14+C15</f>
        <v>-39</v>
      </c>
      <c r="D16" s="2">
        <f t="shared" ref="D16:E16" si="21">D13+D14+D15</f>
        <v>274</v>
      </c>
      <c r="E16" s="2">
        <f t="shared" si="21"/>
        <v>-241</v>
      </c>
      <c r="F16" s="2">
        <f t="shared" ref="F16" si="22">F13+F14+F15</f>
        <v>88988</v>
      </c>
      <c r="G16" s="2">
        <f t="shared" ref="G16" si="23">G13+G14+G15</f>
        <v>88988</v>
      </c>
      <c r="H16" s="2">
        <f t="shared" ref="H16" si="24">H13+H14+H15</f>
        <v>88988</v>
      </c>
      <c r="I16" s="2">
        <f t="shared" ref="I16" si="25">I13+I14+I15</f>
        <v>88988</v>
      </c>
      <c r="J16" s="2">
        <f t="shared" ref="J16:L16" si="26">J13+J14+J15</f>
        <v>88988</v>
      </c>
      <c r="K16" s="2">
        <f t="shared" si="26"/>
        <v>88988</v>
      </c>
      <c r="L16" s="2">
        <f t="shared" si="26"/>
        <v>21331</v>
      </c>
    </row>
    <row r="17" spans="2:12" x14ac:dyDescent="0.35">
      <c r="C17" s="2"/>
      <c r="D17" s="2"/>
      <c r="E17" s="2"/>
      <c r="F17" s="2"/>
      <c r="G17" s="2"/>
      <c r="H17" s="2"/>
      <c r="I17" s="2"/>
      <c r="J17" s="2"/>
      <c r="K17" s="2"/>
      <c r="L17" s="2"/>
    </row>
    <row r="19" spans="2:12" x14ac:dyDescent="0.35">
      <c r="B19" s="10" t="s">
        <v>42</v>
      </c>
      <c r="C19" s="1">
        <v>0.23173809523809524</v>
      </c>
      <c r="D19" s="1">
        <f>(D2-C2)/C2</f>
        <v>0.1772562967544894</v>
      </c>
      <c r="E19" s="1">
        <f>(E2-D2)/D2</f>
        <v>0.15068223240234471</v>
      </c>
      <c r="F19" s="11"/>
      <c r="G19" s="11"/>
      <c r="H19" s="11"/>
      <c r="I19" s="11"/>
      <c r="J19" s="11"/>
      <c r="K19" s="11"/>
    </row>
    <row r="20" spans="2:12" x14ac:dyDescent="0.35">
      <c r="B20" s="10" t="s">
        <v>43</v>
      </c>
      <c r="C20" s="1">
        <v>0.54023366792825411</v>
      </c>
      <c r="D20" s="1">
        <f>(D3-C3)/C3</f>
        <v>0.44754273504273506</v>
      </c>
      <c r="E20" s="1">
        <f>(E3-D3)/D3</f>
        <v>0.39552734519152705</v>
      </c>
      <c r="F20" s="11"/>
      <c r="G20" s="11"/>
      <c r="H20" s="11"/>
      <c r="I20" s="11"/>
      <c r="J20" s="11"/>
      <c r="K20" s="11"/>
    </row>
    <row r="21" spans="2:12" x14ac:dyDescent="0.35">
      <c r="B21" s="10" t="s">
        <v>44</v>
      </c>
      <c r="F21" s="1"/>
      <c r="G21" s="1"/>
      <c r="H21" s="1"/>
      <c r="I21" s="1"/>
      <c r="J21" s="1"/>
      <c r="K21" s="1"/>
    </row>
    <row r="22" spans="2:12" x14ac:dyDescent="0.35">
      <c r="B22" s="10" t="s">
        <v>45</v>
      </c>
      <c r="C22" s="1">
        <f t="shared" ref="C22:E28" si="27">C5/C$4</f>
        <v>0.75247573371744714</v>
      </c>
      <c r="D22" s="1">
        <f t="shared" si="27"/>
        <v>0.72773061838499975</v>
      </c>
      <c r="E22" s="1">
        <f t="shared" si="27"/>
        <v>0.70517373128961214</v>
      </c>
      <c r="F22" s="11"/>
      <c r="G22" s="11"/>
      <c r="H22" s="11"/>
      <c r="I22" s="11"/>
      <c r="J22" s="11"/>
      <c r="K22" s="11"/>
    </row>
    <row r="23" spans="2:12" x14ac:dyDescent="0.35">
      <c r="B23" s="10" t="s">
        <v>57</v>
      </c>
      <c r="C23" s="1">
        <f t="shared" si="27"/>
        <v>0.10506932054408852</v>
      </c>
      <c r="D23" s="1">
        <f t="shared" si="27"/>
        <v>0.11530919249986568</v>
      </c>
      <c r="E23" s="1">
        <f t="shared" si="27"/>
        <v>0.12098260439609836</v>
      </c>
      <c r="F23" s="11"/>
      <c r="G23" s="11"/>
      <c r="H23" s="11"/>
      <c r="I23" s="11"/>
      <c r="J23" s="11"/>
      <c r="K23" s="11"/>
    </row>
    <row r="24" spans="2:12" x14ac:dyDescent="0.35">
      <c r="B24" s="10" t="s">
        <v>58</v>
      </c>
      <c r="C24" s="1">
        <f t="shared" si="27"/>
        <v>3.9415317630497763E-2</v>
      </c>
      <c r="D24" s="1">
        <f t="shared" si="27"/>
        <v>4.2080803739321979E-2</v>
      </c>
      <c r="E24" s="1">
        <f t="shared" si="27"/>
        <v>4.8680720996089361E-2</v>
      </c>
      <c r="F24" s="11"/>
      <c r="G24" s="11"/>
      <c r="H24" s="11"/>
      <c r="I24" s="11"/>
      <c r="J24" s="11"/>
      <c r="K24" s="11"/>
    </row>
    <row r="25" spans="2:12" x14ac:dyDescent="0.35">
      <c r="B25" s="10" t="s">
        <v>59</v>
      </c>
      <c r="C25" s="1">
        <f t="shared" si="27"/>
        <v>7.4705776439199248E-2</v>
      </c>
      <c r="D25" s="1">
        <f t="shared" si="27"/>
        <v>8.8177617794014937E-2</v>
      </c>
      <c r="E25" s="1">
        <f t="shared" si="27"/>
        <v>0.10422753629702881</v>
      </c>
      <c r="F25" s="11"/>
      <c r="G25" s="11"/>
      <c r="H25" s="11"/>
      <c r="I25" s="11"/>
      <c r="J25" s="11"/>
      <c r="K25" s="11"/>
    </row>
    <row r="26" spans="2:12" x14ac:dyDescent="0.35">
      <c r="B26" s="10" t="s">
        <v>60</v>
      </c>
      <c r="C26" s="1">
        <f t="shared" si="27"/>
        <v>1.4666164699720098E-2</v>
      </c>
      <c r="D26" s="1">
        <f t="shared" si="27"/>
        <v>1.5164132595497771E-2</v>
      </c>
      <c r="E26" s="1">
        <f t="shared" si="27"/>
        <v>1.7440553782532477E-2</v>
      </c>
      <c r="F26" s="11"/>
      <c r="G26" s="11"/>
      <c r="H26" s="11"/>
      <c r="I26" s="11"/>
      <c r="J26" s="11"/>
      <c r="K26" s="11"/>
    </row>
    <row r="27" spans="2:12" x14ac:dyDescent="0.35">
      <c r="B27" s="10" t="s">
        <v>61</v>
      </c>
      <c r="C27" s="1">
        <f t="shared" si="27"/>
        <v>2.6025894947047943E-3</v>
      </c>
      <c r="D27" s="1">
        <f t="shared" si="27"/>
        <v>1.5311878794391017E-3</v>
      </c>
      <c r="E27" s="1">
        <f t="shared" si="27"/>
        <v>1.4945835393536206E-3</v>
      </c>
      <c r="F27" s="11"/>
      <c r="G27" s="11"/>
      <c r="H27" s="11"/>
      <c r="I27" s="11"/>
      <c r="J27" s="11"/>
      <c r="K27" s="11"/>
    </row>
    <row r="28" spans="2:12" x14ac:dyDescent="0.35">
      <c r="B28" s="10" t="s">
        <v>51</v>
      </c>
      <c r="C28" s="1"/>
      <c r="D28" s="1"/>
      <c r="E28" s="1"/>
      <c r="F28" s="1"/>
      <c r="G28" s="1"/>
      <c r="H28" s="1"/>
      <c r="I28" s="1"/>
      <c r="J28" s="1"/>
      <c r="K28" s="1"/>
    </row>
    <row r="29" spans="2:12" x14ac:dyDescent="0.35">
      <c r="B29" s="10" t="s">
        <v>52</v>
      </c>
      <c r="C29" s="1">
        <f t="shared" ref="C29:E29" si="28">C12/C$4</f>
        <v>-2.1606403352266218E-3</v>
      </c>
      <c r="D29" s="1">
        <f t="shared" si="28"/>
        <v>-3.2101219577714501E-3</v>
      </c>
      <c r="E29" s="1">
        <f t="shared" si="28"/>
        <v>-3.2476288937834316E-3</v>
      </c>
      <c r="F29" s="11"/>
      <c r="G29" s="11"/>
      <c r="H29" s="11"/>
      <c r="I29" s="11"/>
      <c r="J29" s="11"/>
      <c r="K29" s="11"/>
    </row>
    <row r="30" spans="2:12" x14ac:dyDescent="0.35">
      <c r="B30" s="10" t="s">
        <v>53</v>
      </c>
      <c r="C30" s="1"/>
      <c r="D30" s="1"/>
      <c r="E30" s="1"/>
      <c r="F30" s="1"/>
      <c r="G30" s="1"/>
      <c r="H30" s="1"/>
      <c r="I30" s="1"/>
      <c r="J30" s="1"/>
      <c r="K30" s="1"/>
    </row>
    <row r="31" spans="2:12" x14ac:dyDescent="0.35">
      <c r="B31" s="10" t="s">
        <v>54</v>
      </c>
      <c r="C31" s="1">
        <f>C14/C13</f>
        <v>-0.78676470588235292</v>
      </c>
      <c r="D31" s="1">
        <f t="shared" ref="D31:E31" si="29">D14/D13</f>
        <v>-0.31818181818181818</v>
      </c>
      <c r="E31" s="1">
        <f t="shared" si="29"/>
        <v>1.5045045045045045</v>
      </c>
      <c r="F31" s="11"/>
      <c r="G31" s="11"/>
      <c r="H31" s="11"/>
      <c r="I31" s="11"/>
      <c r="J31" s="11"/>
      <c r="K31" s="11"/>
    </row>
    <row r="32" spans="2:12" x14ac:dyDescent="0.35">
      <c r="B32" s="10" t="s">
        <v>55</v>
      </c>
      <c r="C32" s="1">
        <f t="shared" ref="C32:E32" si="30">C15/C$4</f>
        <v>-2.5371155451524726E-3</v>
      </c>
      <c r="D32" s="1">
        <f t="shared" si="30"/>
        <v>-9.5363455649277382E-4</v>
      </c>
      <c r="E32" s="1">
        <f t="shared" si="30"/>
        <v>4.1578639816604486E-4</v>
      </c>
      <c r="F32" s="11"/>
      <c r="G32" s="11"/>
      <c r="H32" s="11"/>
      <c r="I32" s="11"/>
      <c r="J32" s="11"/>
      <c r="K32" s="11"/>
    </row>
    <row r="33" spans="2:5" x14ac:dyDescent="0.35">
      <c r="B33" s="10" t="s">
        <v>56</v>
      </c>
      <c r="C33" s="1"/>
      <c r="D33" s="1"/>
      <c r="E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Case 1</vt:lpstr>
      <vt:lpstr>Case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Bostrom, Boz</dc:creator>
  <cp:lastModifiedBy>Bostrom, Boz</cp:lastModifiedBy>
  <cp:lastPrinted>2020-08-26T13:49:48Z</cp:lastPrinted>
  <dcterms:created xsi:type="dcterms:W3CDTF">2020-08-13T20:22:41Z</dcterms:created>
  <dcterms:modified xsi:type="dcterms:W3CDTF">2021-05-18T01:31:16Z</dcterms:modified>
</cp:coreProperties>
</file>